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0" yWindow="0" windowWidth="28800" windowHeight="14235" tabRatio="686"/>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52511"/>
</workbook>
</file>

<file path=xl/calcChain.xml><?xml version="1.0" encoding="utf-8"?>
<calcChain xmlns="http://schemas.openxmlformats.org/spreadsheetml/2006/main">
  <c r="W12" i="6" l="1"/>
  <c r="W12" i="7"/>
  <c r="W12" i="8"/>
  <c r="W12" i="9"/>
  <c r="W12" i="10"/>
  <c r="W12" i="11"/>
  <c r="W12" i="12"/>
  <c r="W12" i="14"/>
  <c r="W12" i="13"/>
  <c r="W12" i="15"/>
  <c r="W12" i="5"/>
  <c r="S12" i="6"/>
  <c r="S12" i="7"/>
  <c r="S12" i="8"/>
  <c r="S12" i="9"/>
  <c r="S12" i="10"/>
  <c r="S12" i="11"/>
  <c r="S12" i="12"/>
  <c r="S12" i="14"/>
  <c r="S12" i="13"/>
  <c r="S12" i="15"/>
  <c r="S12" i="5"/>
  <c r="X12" i="6" l="1"/>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i="5"/>
  <c r="O12" i="5"/>
  <c r="A10" i="15" l="1"/>
  <c r="A10" i="13"/>
  <c r="A10" i="14"/>
  <c r="A10" i="12"/>
  <c r="A10" i="11"/>
  <c r="A10" i="10"/>
  <c r="A10" i="9"/>
  <c r="A10" i="8"/>
  <c r="A10" i="7"/>
  <c r="A10" i="6"/>
  <c r="A10" i="5"/>
  <c r="A10" i="4"/>
  <c r="AF3" i="15" l="1"/>
  <c r="AE3"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B3" i="15"/>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B12"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G9" i="15"/>
  <c r="AG8" i="15"/>
  <c r="AG7" i="15"/>
  <c r="AG6" i="15"/>
  <c r="AG5" i="15"/>
  <c r="AG2" i="15"/>
  <c r="B12"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G9" i="14"/>
  <c r="AG8" i="14"/>
  <c r="AG7" i="14"/>
  <c r="AG6" i="14"/>
  <c r="AG5" i="14"/>
  <c r="AG2" i="14"/>
  <c r="B12"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G9" i="13"/>
  <c r="AG8" i="13"/>
  <c r="AG7" i="13"/>
  <c r="AG6" i="13"/>
  <c r="AG5" i="13"/>
  <c r="AG2" i="13"/>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3" i="10"/>
  <c r="B12"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G9" i="12"/>
  <c r="AG8" i="12"/>
  <c r="AG7" i="12"/>
  <c r="AG6" i="12"/>
  <c r="AG5" i="12"/>
  <c r="AG2" i="12"/>
  <c r="B12"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G9" i="11"/>
  <c r="AG8" i="11"/>
  <c r="AG7" i="11"/>
  <c r="AG6" i="11"/>
  <c r="AG5" i="11"/>
  <c r="AG2" i="11"/>
  <c r="B12"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G9" i="10"/>
  <c r="AG8" i="10"/>
  <c r="AG7" i="10"/>
  <c r="AG6" i="10"/>
  <c r="AG5" i="10"/>
  <c r="AG2" i="10"/>
  <c r="AE3" i="9"/>
  <c r="AD3" i="9"/>
  <c r="AC3" i="9"/>
  <c r="AB3" i="9"/>
  <c r="AA3" i="9"/>
  <c r="Z3" i="9"/>
  <c r="Y3" i="9"/>
  <c r="X3" i="9"/>
  <c r="W3" i="9"/>
  <c r="V3" i="9"/>
  <c r="U3" i="9"/>
  <c r="T3" i="9"/>
  <c r="S3" i="9"/>
  <c r="R3" i="9"/>
  <c r="Q3" i="9"/>
  <c r="P3" i="9"/>
  <c r="O3" i="9"/>
  <c r="N3" i="9"/>
  <c r="M3" i="9"/>
  <c r="L3" i="9"/>
  <c r="K3" i="9"/>
  <c r="J3" i="9"/>
  <c r="I3" i="9"/>
  <c r="H3" i="9"/>
  <c r="G3" i="9"/>
  <c r="F3" i="9"/>
  <c r="E3" i="9"/>
  <c r="D3" i="9"/>
  <c r="C3" i="9"/>
  <c r="B3" i="9"/>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B12"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G9" i="9"/>
  <c r="AG8" i="9"/>
  <c r="AG7" i="9"/>
  <c r="AG6" i="9"/>
  <c r="AG5" i="9"/>
  <c r="AG2" i="9"/>
  <c r="B12"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G9" i="8"/>
  <c r="AG8" i="8"/>
  <c r="AG7" i="8"/>
  <c r="AG6" i="8"/>
  <c r="AG5" i="8"/>
  <c r="AG2" i="8"/>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12"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G9" i="7"/>
  <c r="AG8" i="7"/>
  <c r="AG7" i="7"/>
  <c r="AG6" i="7"/>
  <c r="AG5" i="7"/>
  <c r="AG2" i="7"/>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12"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G9" i="6"/>
  <c r="AG8" i="6"/>
  <c r="AG7" i="6"/>
  <c r="AG6" i="6"/>
  <c r="AG5" i="6"/>
  <c r="AG2" i="6"/>
  <c r="AG10" i="6" l="1"/>
  <c r="AG10" i="12"/>
  <c r="AG10" i="14"/>
  <c r="AG10" i="9"/>
  <c r="AG10" i="10"/>
  <c r="AG10" i="7"/>
  <c r="AG10" i="8"/>
  <c r="AG10" i="11"/>
  <c r="AG10" i="13"/>
  <c r="AG10" i="15"/>
  <c r="AG9" i="5"/>
  <c r="AG8" i="5"/>
  <c r="AG7" i="5"/>
  <c r="B12" i="5"/>
  <c r="AG2" i="5"/>
  <c r="AG9" i="4"/>
  <c r="AG8" i="4"/>
  <c r="AG7" i="4"/>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G6" i="5"/>
  <c r="AG5" i="5"/>
  <c r="AD3" i="5"/>
  <c r="AC3" i="5"/>
  <c r="AB3" i="5"/>
  <c r="AA3" i="5"/>
  <c r="Z3" i="5"/>
  <c r="Y3" i="5"/>
  <c r="X3" i="5"/>
  <c r="W3" i="5"/>
  <c r="V3" i="5"/>
  <c r="U3" i="5"/>
  <c r="T3" i="5"/>
  <c r="S3" i="5"/>
  <c r="R3" i="5"/>
  <c r="Q3" i="5"/>
  <c r="P3" i="5"/>
  <c r="O3" i="5"/>
  <c r="N3" i="5"/>
  <c r="M3" i="5"/>
  <c r="L3" i="5"/>
  <c r="K3" i="5"/>
  <c r="J3" i="5"/>
  <c r="I3" i="5"/>
  <c r="H3" i="5"/>
  <c r="G3" i="5"/>
  <c r="F3" i="5"/>
  <c r="E3" i="5"/>
  <c r="D3" i="5"/>
  <c r="C3" i="5"/>
  <c r="B3" i="5"/>
  <c r="AG10" i="5" l="1"/>
  <c r="AG5" i="4"/>
  <c r="AG6" i="4"/>
  <c r="AF10" i="4" l="1"/>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G10" i="4"/>
  <c r="AD3" i="4"/>
  <c r="Z3" i="4"/>
  <c r="V3" i="4"/>
  <c r="N3" i="4"/>
  <c r="F3" i="4"/>
  <c r="AC3" i="4"/>
  <c r="Y3" i="4"/>
  <c r="Q3" i="4"/>
  <c r="M3" i="4"/>
  <c r="E3" i="4"/>
  <c r="L3" i="4"/>
  <c r="AF3" i="4"/>
  <c r="AB3" i="4"/>
  <c r="X3" i="4"/>
  <c r="R3" i="4"/>
  <c r="J3" i="4"/>
  <c r="D3" i="4"/>
  <c r="AE3" i="4"/>
  <c r="AA3" i="4"/>
  <c r="W3" i="4"/>
  <c r="S3" i="4"/>
  <c r="O3" i="4"/>
  <c r="K3" i="4"/>
  <c r="G3" i="4"/>
  <c r="C3" i="4"/>
  <c r="P3" i="4"/>
  <c r="H3" i="4"/>
  <c r="B3" i="4"/>
  <c r="U3" i="4"/>
  <c r="I3" i="4"/>
  <c r="T3" i="4"/>
</calcChain>
</file>

<file path=xl/sharedStrings.xml><?xml version="1.0" encoding="utf-8"?>
<sst xmlns="http://schemas.openxmlformats.org/spreadsheetml/2006/main" count="547" uniqueCount="63">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</sst>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title="How to use the Color Key group"/>
        <xdr:cNvGrpSpPr/>
      </xdr:nvGrpSpPr>
      <xdr:grpSpPr>
        <a:xfrm>
          <a:off x="2800351" y="3014661"/>
          <a:ext cx="5676900" cy="19002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title="How to use the Color Key"/>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title="Data entry note bracket"/>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title="Data Entry Tip"/>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0877550" y="2133600"/>
          <a:ext cx="1943100" cy="874920"/>
          <a:chOff x="10877550" y="2152650"/>
          <a:chExt cx="1943100" cy="874920"/>
        </a:xfrm>
      </xdr:grpSpPr>
      <xdr:sp macro="" textlink="">
        <xdr:nvSpPr>
          <xdr:cNvPr id="8" name="TextBox 7" descr="To add a new employee, select the Total Days cell for the last employee and then press the Tab key. " title="Tip"/>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February Employee Absence Schedule" altTextSummary="Provides a list of names and calendar dates to record employee absences and specific absence type, such as V=Vacation, S=Sick, P=Personal and two placeholders for custom entries."/>
    </ext>
  </extLst>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pril Employee Absence Schedule" altTextSummary="Provides a list of names and calendar dates to record employee absences and specific absence type, such as V=Vacation, S=Sick, P=Personal and two placeholders for custom entries."/>
    </ext>
  </extLst>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ne Employee Absence Schedule" altTextSummary="Provides a list of names and calendar dates to record employee absences and specific absence type, such as V=Vacation, S=Sick, P=Personal and two placeholders for custom entries."/>
    </ext>
  </extLst>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ugust Employee Absence Schedule" altTextSummary="Provides a list of names and calendar dates to record employee absences and specific absence type, such as V=Vacation, S=Sick, P=Personal and two placeholders for custom entries."/>
    </ext>
  </extLst>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Employee Absenc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399"/>
  <sheetViews>
    <sheetView showGridLines="0" tabSelected="1"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37" customFormat="1" ht="50.25"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x14ac:dyDescent="0.25">
      <c r="A2" s="49" t="s">
        <v>42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2013</v>
      </c>
      <c r="AH2" s="3"/>
    </row>
    <row r="3" spans="1:34" s="6" customFormat="1" ht="15.75" customHeight="1" x14ac:dyDescent="0.3">
      <c r="A3" s="49"/>
      <c r="B3" s="28" t="str">
        <f>TEXT(WEEKDAY(DATE(CalendarYear,1,1),1),"aaa")</f>
        <v>Oca</v>
      </c>
      <c r="C3" s="29" t="str">
        <f>TEXT(WEEKDAY(DATE(CalendarYear,1,2),1),"aaa")</f>
        <v>Oca</v>
      </c>
      <c r="D3" s="29" t="str">
        <f>TEXT(WEEKDAY(DATE(CalendarYear,1,3),1),"aaa")</f>
        <v>Oca</v>
      </c>
      <c r="E3" s="29" t="str">
        <f>TEXT(WEEKDAY(DATE(CalendarYear,1,4),1),"aaa")</f>
        <v>Oca</v>
      </c>
      <c r="F3" s="29" t="str">
        <f>TEXT(WEEKDAY(DATE(CalendarYear,1,5),1),"aaa")</f>
        <v>Oca</v>
      </c>
      <c r="G3" s="29" t="str">
        <f>TEXT(WEEKDAY(DATE(CalendarYear,1,6),1),"aaa")</f>
        <v>Oca</v>
      </c>
      <c r="H3" s="29" t="str">
        <f>TEXT(WEEKDAY(DATE(CalendarYear,1,7),1),"aaa")</f>
        <v>Oca</v>
      </c>
      <c r="I3" s="29" t="str">
        <f>TEXT(WEEKDAY(DATE(CalendarYear,1,8),1),"aaa")</f>
        <v>Oca</v>
      </c>
      <c r="J3" s="29" t="str">
        <f>TEXT(WEEKDAY(DATE(CalendarYear,1,9),1),"aaa")</f>
        <v>Oca</v>
      </c>
      <c r="K3" s="29" t="str">
        <f>TEXT(WEEKDAY(DATE(CalendarYear,1,10),1),"aaa")</f>
        <v>Oca</v>
      </c>
      <c r="L3" s="29" t="str">
        <f>TEXT(WEEKDAY(DATE(CalendarYear,1,11),1),"aaa")</f>
        <v>Oca</v>
      </c>
      <c r="M3" s="29" t="str">
        <f>TEXT(WEEKDAY(DATE(CalendarYear,1,12),1),"aaa")</f>
        <v>Oca</v>
      </c>
      <c r="N3" s="29" t="str">
        <f>TEXT(WEEKDAY(DATE(CalendarYear,1,13),1),"aaa")</f>
        <v>Oca</v>
      </c>
      <c r="O3" s="29" t="str">
        <f>TEXT(WEEKDAY(DATE(CalendarYear,1,14),1),"aaa")</f>
        <v>Oca</v>
      </c>
      <c r="P3" s="29" t="str">
        <f>TEXT(WEEKDAY(DATE(CalendarYear,1,15),1),"aaa")</f>
        <v>Oca</v>
      </c>
      <c r="Q3" s="29" t="str">
        <f>TEXT(WEEKDAY(DATE(CalendarYear,1,16),1),"aaa")</f>
        <v>Oca</v>
      </c>
      <c r="R3" s="29" t="str">
        <f>TEXT(WEEKDAY(DATE(CalendarYear,1,17),1),"aaa")</f>
        <v>Oca</v>
      </c>
      <c r="S3" s="29" t="str">
        <f>TEXT(WEEKDAY(DATE(CalendarYear,1,18),1),"aaa")</f>
        <v>Oca</v>
      </c>
      <c r="T3" s="29" t="str">
        <f>TEXT(WEEKDAY(DATE(CalendarYear,1,19),1),"aaa")</f>
        <v>Oca</v>
      </c>
      <c r="U3" s="29" t="str">
        <f>TEXT(WEEKDAY(DATE(CalendarYear,1,20),1),"aaa")</f>
        <v>Oca</v>
      </c>
      <c r="V3" s="29" t="str">
        <f>TEXT(WEEKDAY(DATE(CalendarYear,1,21),1),"aaa")</f>
        <v>Oca</v>
      </c>
      <c r="W3" s="29" t="str">
        <f>TEXT(WEEKDAY(DATE(CalendarYear,1,22),1),"aaa")</f>
        <v>Oca</v>
      </c>
      <c r="X3" s="29" t="str">
        <f>TEXT(WEEKDAY(DATE(CalendarYear,1,23),1),"aaa")</f>
        <v>Oca</v>
      </c>
      <c r="Y3" s="29" t="str">
        <f>TEXT(WEEKDAY(DATE(CalendarYear,1,24),1),"aaa")</f>
        <v>Oca</v>
      </c>
      <c r="Z3" s="29" t="str">
        <f>TEXT(WEEKDAY(DATE(CalendarYear,1,25),1),"aaa")</f>
        <v>Oca</v>
      </c>
      <c r="AA3" s="29" t="str">
        <f>TEXT(WEEKDAY(DATE(CalendarYear,1,26),1),"aaa")</f>
        <v>Oca</v>
      </c>
      <c r="AB3" s="29" t="str">
        <f>TEXT(WEEKDAY(DATE(CalendarYear,1,27),1),"aaa")</f>
        <v>Oca</v>
      </c>
      <c r="AC3" s="29" t="str">
        <f>TEXT(WEEKDAY(DATE(CalendarYear,1,28),1),"aaa")</f>
        <v>Oca</v>
      </c>
      <c r="AD3" s="29" t="str">
        <f>TEXT(WEEKDAY(DATE(CalendarYear,1,29),1),"aaa")</f>
        <v>Oca</v>
      </c>
      <c r="AE3" s="29" t="str">
        <f>TEXT(WEEKDAY(DATE(CalendarYear,1,30),1),"aaa")</f>
        <v>Oca</v>
      </c>
      <c r="AF3" s="30" t="str">
        <f>TEXT(WEEKDAY(DATE(CalendarYear,1,31),1),"aaa")</f>
        <v>Oca</v>
      </c>
      <c r="AG3" s="50"/>
      <c r="AH3" s="5"/>
    </row>
    <row r="4" spans="1:34" s="10"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7" t="s">
        <v>31</v>
      </c>
      <c r="AE4" s="7" t="s">
        <v>32</v>
      </c>
      <c r="AF4" s="7" t="s">
        <v>33</v>
      </c>
      <c r="AG4" s="7" t="s">
        <v>34</v>
      </c>
      <c r="AH4" s="9"/>
    </row>
    <row r="5" spans="1:34" s="10"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COUNTA(tblJanuary[[#This Row],[1]:[31]])</f>
        <v>5</v>
      </c>
      <c r="AH5" s="9"/>
    </row>
    <row r="6" spans="1:34" s="10"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COUNTA(tblJanuary[[#This Row],[1]:[31]])</f>
        <v>7</v>
      </c>
      <c r="AH6" s="9"/>
    </row>
    <row r="7" spans="1:34" s="13" customFormat="1" x14ac:dyDescent="0.25">
      <c r="A7" s="45" t="s">
        <v>50</v>
      </c>
      <c r="B7" s="7"/>
      <c r="C7" s="7"/>
      <c r="D7" s="7" t="s">
        <v>41</v>
      </c>
      <c r="E7" s="7"/>
      <c r="F7" s="7"/>
      <c r="G7" s="7"/>
      <c r="H7" s="7"/>
      <c r="I7" s="7"/>
      <c r="J7" s="7"/>
      <c r="K7" s="7"/>
      <c r="L7" s="7"/>
      <c r="M7" s="7"/>
      <c r="N7" s="7"/>
      <c r="O7" s="7" t="s">
        <v>36</v>
      </c>
      <c r="P7" s="7"/>
      <c r="Q7" s="7"/>
      <c r="R7" s="7"/>
      <c r="S7" s="7"/>
      <c r="T7" s="7"/>
      <c r="U7" s="7"/>
      <c r="V7" s="7"/>
      <c r="W7" s="7"/>
      <c r="X7" s="7"/>
      <c r="Y7" s="7"/>
      <c r="Z7" s="7"/>
      <c r="AA7" s="7"/>
      <c r="AB7" s="7"/>
      <c r="AC7" s="7"/>
      <c r="AD7" s="7" t="s">
        <v>36</v>
      </c>
      <c r="AE7" s="7"/>
      <c r="AF7" s="7"/>
      <c r="AG7" s="11">
        <f>COUNTA(tblJanuary[[#This Row],[1]:[31]])</f>
        <v>3</v>
      </c>
      <c r="AH7" s="12"/>
    </row>
    <row r="8" spans="1:34" s="13" customFormat="1" x14ac:dyDescent="0.25">
      <c r="A8" s="45" t="s">
        <v>51</v>
      </c>
      <c r="B8" s="7"/>
      <c r="C8" s="7"/>
      <c r="D8" s="7"/>
      <c r="E8" s="7"/>
      <c r="F8" s="7"/>
      <c r="G8" s="7"/>
      <c r="H8" s="7" t="s">
        <v>41</v>
      </c>
      <c r="I8" s="7"/>
      <c r="J8" s="7"/>
      <c r="K8" s="7"/>
      <c r="L8" s="7"/>
      <c r="M8" s="7"/>
      <c r="N8" s="7"/>
      <c r="O8" s="7"/>
      <c r="P8" s="7"/>
      <c r="Q8" s="7"/>
      <c r="R8" s="7"/>
      <c r="S8" s="7"/>
      <c r="T8" s="7" t="s">
        <v>37</v>
      </c>
      <c r="U8" s="7" t="s">
        <v>37</v>
      </c>
      <c r="V8" s="7" t="s">
        <v>37</v>
      </c>
      <c r="W8" s="7"/>
      <c r="X8" s="7"/>
      <c r="Y8" s="7"/>
      <c r="Z8" s="7"/>
      <c r="AA8" s="7"/>
      <c r="AB8" s="7"/>
      <c r="AC8" s="7"/>
      <c r="AD8" s="7"/>
      <c r="AE8" s="7"/>
      <c r="AF8" s="7"/>
      <c r="AG8" s="11">
        <f>COUNTA(tblJanuary[[#This Row],[1]:[31]])</f>
        <v>4</v>
      </c>
      <c r="AH8" s="12"/>
    </row>
    <row r="9" spans="1:34" s="13" customFormat="1" x14ac:dyDescent="0.25">
      <c r="A9" s="45" t="s">
        <v>52</v>
      </c>
      <c r="B9" s="7"/>
      <c r="C9" s="7"/>
      <c r="D9" s="7"/>
      <c r="E9" s="7" t="s">
        <v>36</v>
      </c>
      <c r="F9" s="7" t="s">
        <v>37</v>
      </c>
      <c r="G9" s="7" t="s">
        <v>37</v>
      </c>
      <c r="H9" s="7"/>
      <c r="I9" s="7"/>
      <c r="J9" s="7"/>
      <c r="K9" s="7"/>
      <c r="L9" s="7"/>
      <c r="M9" s="7"/>
      <c r="N9" s="7"/>
      <c r="O9" s="7"/>
      <c r="P9" s="7"/>
      <c r="Q9" s="7"/>
      <c r="R9" s="7" t="s">
        <v>36</v>
      </c>
      <c r="S9" s="7"/>
      <c r="T9" s="7"/>
      <c r="U9" s="7"/>
      <c r="V9" s="7"/>
      <c r="W9" s="7"/>
      <c r="X9" s="7"/>
      <c r="Y9" s="7" t="s">
        <v>36</v>
      </c>
      <c r="Z9" s="7"/>
      <c r="AA9" s="7"/>
      <c r="AB9" s="7"/>
      <c r="AC9" s="7"/>
      <c r="AD9" s="7"/>
      <c r="AE9" s="7"/>
      <c r="AF9" s="7" t="s">
        <v>37</v>
      </c>
      <c r="AG9" s="11">
        <f>COUNTA(tblJanuary[[#This Row],[1]:[31]])</f>
        <v>6</v>
      </c>
      <c r="AH9" s="12"/>
    </row>
    <row r="10" spans="1:34" x14ac:dyDescent="0.25">
      <c r="A10" s="39" t="str">
        <f>MonthName&amp;" Total"</f>
        <v>January Total</v>
      </c>
      <c r="B10" s="11">
        <f>SUBTOTAL(103,tblJanuary[1])</f>
        <v>0</v>
      </c>
      <c r="C10" s="11">
        <f>SUBTOTAL(103,tblJanuary[2])</f>
        <v>0</v>
      </c>
      <c r="D10" s="11">
        <f>SUBTOTAL(103,tblJanuary[3])</f>
        <v>2</v>
      </c>
      <c r="E10" s="11">
        <f>SUBTOTAL(103,tblJanuary[4])</f>
        <v>2</v>
      </c>
      <c r="F10" s="11">
        <f>SUBTOTAL(103,tblJanuary[5])</f>
        <v>3</v>
      </c>
      <c r="G10" s="11">
        <f>SUBTOTAL(103,tblJanuary[6])</f>
        <v>3</v>
      </c>
      <c r="H10" s="11">
        <f>SUBTOTAL(103,tblJanuary[7])</f>
        <v>1</v>
      </c>
      <c r="I10" s="11">
        <f>SUBTOTAL(103,tblJanuary[8])</f>
        <v>0</v>
      </c>
      <c r="J10" s="11">
        <f>SUBTOTAL(103,tblJanuary[9])</f>
        <v>0</v>
      </c>
      <c r="K10" s="11">
        <f>SUBTOTAL(103,tblJanuary[10])</f>
        <v>0</v>
      </c>
      <c r="L10" s="11">
        <f>SUBTOTAL(103,tblJanuary[11])</f>
        <v>1</v>
      </c>
      <c r="M10" s="11">
        <f>SUBTOTAL(103,tblJanuary[12])</f>
        <v>0</v>
      </c>
      <c r="N10" s="11">
        <f>SUBTOTAL(103,tblJanuary[13])</f>
        <v>1</v>
      </c>
      <c r="O10" s="11">
        <f>SUBTOTAL(103,tblJanuary[14])</f>
        <v>1</v>
      </c>
      <c r="P10" s="11">
        <f>SUBTOTAL(103,tblJanuary[15])</f>
        <v>0</v>
      </c>
      <c r="Q10" s="11">
        <f>SUBTOTAL(103,tblJanuary[16])</f>
        <v>0</v>
      </c>
      <c r="R10" s="11">
        <f>SUBTOTAL(103,tblJanuary[17])</f>
        <v>1</v>
      </c>
      <c r="S10" s="11">
        <f>SUBTOTAL(103,tblJanuary[18])</f>
        <v>0</v>
      </c>
      <c r="T10" s="11">
        <f>SUBTOTAL(103,tblJanuary[19])</f>
        <v>1</v>
      </c>
      <c r="U10" s="11">
        <f>SUBTOTAL(103,tblJanuary[20])</f>
        <v>2</v>
      </c>
      <c r="V10" s="11">
        <f>SUBTOTAL(103,tblJanuary[21])</f>
        <v>1</v>
      </c>
      <c r="W10" s="11">
        <f>SUBTOTAL(103,tblJanuary[22])</f>
        <v>0</v>
      </c>
      <c r="X10" s="11">
        <f>SUBTOTAL(103,tblJanuary[23])</f>
        <v>0</v>
      </c>
      <c r="Y10" s="11">
        <f>SUBTOTAL(103,tblJanuary[24])</f>
        <v>1</v>
      </c>
      <c r="Z10" s="11">
        <f>SUBTOTAL(103,tblJanuary[25])</f>
        <v>1</v>
      </c>
      <c r="AA10" s="11">
        <f>SUBTOTAL(103,tblJanuary[26])</f>
        <v>1</v>
      </c>
      <c r="AB10" s="11">
        <f>SUBTOTAL(103,tblJanuary[27])</f>
        <v>1</v>
      </c>
      <c r="AC10" s="11">
        <f>SUBTOTAL(103,tblJanuary[28])</f>
        <v>0</v>
      </c>
      <c r="AD10" s="11">
        <f>SUBTOTAL(103,tblJanuary[29])</f>
        <v>1</v>
      </c>
      <c r="AE10" s="11">
        <f>SUBTOTAL(103,tblJanuary[30])</f>
        <v>0</v>
      </c>
      <c r="AF10" s="11">
        <f>SUBTOTAL(103,tblJanuary[31])</f>
        <v>1</v>
      </c>
      <c r="AG10" s="11">
        <f>SUBTOTAL(109,tblJanuary[Total Days])</f>
        <v>25</v>
      </c>
    </row>
    <row r="11" spans="1:34" customFormat="1"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x14ac:dyDescent="0.25">
      <c r="A12" s="8"/>
      <c r="B12" s="43" t="s">
        <v>48</v>
      </c>
      <c r="C12" s="43"/>
      <c r="D12" s="43"/>
      <c r="E12" s="43"/>
      <c r="F12" s="44"/>
      <c r="G12" s="26" t="s">
        <v>37</v>
      </c>
      <c r="H12" s="40" t="s">
        <v>43</v>
      </c>
      <c r="I12" s="41"/>
      <c r="J12" s="41"/>
      <c r="K12" s="22" t="s">
        <v>41</v>
      </c>
      <c r="L12" s="40" t="s">
        <v>44</v>
      </c>
      <c r="M12" s="41"/>
      <c r="N12" s="41"/>
      <c r="O12" s="23" t="s">
        <v>36</v>
      </c>
      <c r="P12" s="40" t="s">
        <v>45</v>
      </c>
      <c r="Q12" s="41"/>
      <c r="R12" s="41"/>
      <c r="S12" s="24"/>
      <c r="T12" s="40" t="s">
        <v>46</v>
      </c>
      <c r="U12" s="42"/>
      <c r="V12" s="41"/>
      <c r="W12" s="25"/>
      <c r="X12" s="40" t="s">
        <v>47</v>
      </c>
      <c r="Y12" s="41"/>
      <c r="Z12" s="42"/>
      <c r="AA12" s="15"/>
      <c r="AB12" s="15"/>
      <c r="AC12" s="15"/>
      <c r="AD12" s="15"/>
      <c r="AE12" s="15"/>
      <c r="AF12" s="15"/>
      <c r="AG12" s="14"/>
    </row>
    <row r="13" spans="1:34" customFormat="1" x14ac:dyDescent="0.25"/>
    <row r="14" spans="1:34" customFormat="1" x14ac:dyDescent="0.25"/>
    <row r="15" spans="1:34" customFormat="1" x14ac:dyDescent="0.25"/>
    <row r="16" spans="1:34" customFormat="1" ht="15" customHeight="1" x14ac:dyDescent="0.25"/>
    <row r="17" customFormat="1" ht="15" customHeight="1" x14ac:dyDescent="0.25"/>
    <row r="18" customFormat="1" ht="15" customHeight="1" x14ac:dyDescent="0.25"/>
    <row r="19" customFormat="1" ht="15" customHeight="1" x14ac:dyDescent="0.25"/>
    <row r="20" customFormat="1" ht="15" customHeight="1" x14ac:dyDescent="0.25"/>
    <row r="21" customFormat="1" ht="15" customHeight="1" x14ac:dyDescent="0.25"/>
    <row r="22" customFormat="1" ht="15" customHeight="1" x14ac:dyDescent="0.25"/>
    <row r="23" customFormat="1" ht="15" customHeight="1" x14ac:dyDescent="0.25"/>
    <row r="24" customFormat="1" ht="15" customHeight="1" x14ac:dyDescent="0.25"/>
    <row r="25" customFormat="1" ht="15" customHeight="1" x14ac:dyDescent="0.25"/>
    <row r="26" customFormat="1" ht="15" customHeight="1" x14ac:dyDescent="0.25"/>
    <row r="27" customFormat="1" ht="15" customHeight="1" x14ac:dyDescent="0.25"/>
    <row r="28" customFormat="1" ht="15" customHeight="1" x14ac:dyDescent="0.25"/>
    <row r="29" customFormat="1" ht="15" customHeight="1" x14ac:dyDescent="0.25"/>
    <row r="30" customFormat="1" ht="15" customHeight="1" x14ac:dyDescent="0.25"/>
    <row r="31" customFormat="1" ht="15" customHeight="1" x14ac:dyDescent="0.25"/>
    <row r="32"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customFormat="1" ht="15" customHeight="1" x14ac:dyDescent="0.25"/>
    <row r="1394" customFormat="1" ht="15" customHeight="1" x14ac:dyDescent="0.25"/>
    <row r="1395" customFormat="1" ht="15" customHeight="1" x14ac:dyDescent="0.25"/>
    <row r="1396" customFormat="1" ht="15" customHeight="1" x14ac:dyDescent="0.25"/>
    <row r="1397" customFormat="1" ht="15" customHeight="1" x14ac:dyDescent="0.25"/>
    <row r="1398" customFormat="1" ht="15" customHeight="1" x14ac:dyDescent="0.25"/>
    <row r="1399" customFormat="1" ht="15" customHeight="1" x14ac:dyDescent="0.25"/>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60</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TEXT(WEEKDAY(DATE(CalendarYear,10,1),1),"aaa")</f>
        <v>Oca</v>
      </c>
      <c r="C3" s="29" t="str">
        <f>TEXT(WEEKDAY(DATE(CalendarYear,10,2),1),"aaa")</f>
        <v>Oca</v>
      </c>
      <c r="D3" s="29" t="str">
        <f>TEXT(WEEKDAY(DATE(CalendarYear,10,3),1),"aaa")</f>
        <v>Oca</v>
      </c>
      <c r="E3" s="29" t="str">
        <f>TEXT(WEEKDAY(DATE(CalendarYear,10,4),1),"aaa")</f>
        <v>Oca</v>
      </c>
      <c r="F3" s="29" t="str">
        <f>TEXT(WEEKDAY(DATE(CalendarYear,10,5),1),"aaa")</f>
        <v>Oca</v>
      </c>
      <c r="G3" s="29" t="str">
        <f>TEXT(WEEKDAY(DATE(CalendarYear,10,6),1),"aaa")</f>
        <v>Oca</v>
      </c>
      <c r="H3" s="29" t="str">
        <f>TEXT(WEEKDAY(DATE(CalendarYear,10,7),1),"aaa")</f>
        <v>Oca</v>
      </c>
      <c r="I3" s="29" t="str">
        <f>TEXT(WEEKDAY(DATE(CalendarYear,10,8),1),"aaa")</f>
        <v>Oca</v>
      </c>
      <c r="J3" s="29" t="str">
        <f>TEXT(WEEKDAY(DATE(CalendarYear,10,9),1),"aaa")</f>
        <v>Oca</v>
      </c>
      <c r="K3" s="29" t="str">
        <f>TEXT(WEEKDAY(DATE(CalendarYear,10,10),1),"aaa")</f>
        <v>Oca</v>
      </c>
      <c r="L3" s="29" t="str">
        <f>TEXT(WEEKDAY(DATE(CalendarYear,10,11),1),"aaa")</f>
        <v>Oca</v>
      </c>
      <c r="M3" s="29" t="str">
        <f>TEXT(WEEKDAY(DATE(CalendarYear,10,12),1),"aaa")</f>
        <v>Oca</v>
      </c>
      <c r="N3" s="29" t="str">
        <f>TEXT(WEEKDAY(DATE(CalendarYear,10,13),1),"aaa")</f>
        <v>Oca</v>
      </c>
      <c r="O3" s="29" t="str">
        <f>TEXT(WEEKDAY(DATE(CalendarYear,10,14),1),"aaa")</f>
        <v>Oca</v>
      </c>
      <c r="P3" s="29" t="str">
        <f>TEXT(WEEKDAY(DATE(CalendarYear,10,15),1),"aaa")</f>
        <v>Oca</v>
      </c>
      <c r="Q3" s="29" t="str">
        <f>TEXT(WEEKDAY(DATE(CalendarYear,10,16),1),"aaa")</f>
        <v>Oca</v>
      </c>
      <c r="R3" s="29" t="str">
        <f>TEXT(WEEKDAY(DATE(CalendarYear,10,17),1),"aaa")</f>
        <v>Oca</v>
      </c>
      <c r="S3" s="29" t="str">
        <f>TEXT(WEEKDAY(DATE(CalendarYear,10,18),1),"aaa")</f>
        <v>Oca</v>
      </c>
      <c r="T3" s="29" t="str">
        <f>TEXT(WEEKDAY(DATE(CalendarYear,10,19),1),"aaa")</f>
        <v>Oca</v>
      </c>
      <c r="U3" s="29" t="str">
        <f>TEXT(WEEKDAY(DATE(CalendarYear,10,20),1),"aaa")</f>
        <v>Oca</v>
      </c>
      <c r="V3" s="29" t="str">
        <f>TEXT(WEEKDAY(DATE(CalendarYear,10,21),1),"aaa")</f>
        <v>Oca</v>
      </c>
      <c r="W3" s="29" t="str">
        <f>TEXT(WEEKDAY(DATE(CalendarYear,10,22),1),"aaa")</f>
        <v>Oca</v>
      </c>
      <c r="X3" s="29" t="str">
        <f>TEXT(WEEKDAY(DATE(CalendarYear,10,23),1),"aaa")</f>
        <v>Oca</v>
      </c>
      <c r="Y3" s="29" t="str">
        <f>TEXT(WEEKDAY(DATE(CalendarYear,10,24),1),"aaa")</f>
        <v>Oca</v>
      </c>
      <c r="Z3" s="29" t="str">
        <f>TEXT(WEEKDAY(DATE(CalendarYear,10,25),1),"aaa")</f>
        <v>Oca</v>
      </c>
      <c r="AA3" s="29" t="str">
        <f>TEXT(WEEKDAY(DATE(CalendarYear,10,26),1),"aaa")</f>
        <v>Oca</v>
      </c>
      <c r="AB3" s="29" t="str">
        <f>TEXT(WEEKDAY(DATE(CalendarYear,10,27),1),"aaa")</f>
        <v>Oca</v>
      </c>
      <c r="AC3" s="29" t="str">
        <f>TEXT(WEEKDAY(DATE(CalendarYear,10,28),1),"aaa")</f>
        <v>Oca</v>
      </c>
      <c r="AD3" s="29" t="str">
        <f>TEXT(WEEKDAY(DATE(CalendarYear,10,29),1),"aaa")</f>
        <v>Oca</v>
      </c>
      <c r="AE3" s="29" t="str">
        <f>TEXT(WEEKDAY(DATE(CalendarYear,10,30),1),"aaa")</f>
        <v>Oca</v>
      </c>
      <c r="AF3" s="29" t="str">
        <f>TEXT(WEEKDAY(DATE(CalendarYear,10,31),1),"aaa")</f>
        <v>Oca</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x14ac:dyDescent="0.25">
      <c r="A10" s="39" t="str">
        <f>MonthName&amp;" Total"</f>
        <v>October Total</v>
      </c>
      <c r="B10" s="11">
        <f>SUBTOTAL(103,tblOctober[1])</f>
        <v>0</v>
      </c>
      <c r="C10" s="11">
        <f>SUBTOTAL(103,tblOctober[2])</f>
        <v>0</v>
      </c>
      <c r="D10" s="11">
        <f>SUBTOTAL(103,tblOctober[3])</f>
        <v>0</v>
      </c>
      <c r="E10" s="11">
        <f>SUBTOTAL(103,tblOctober[4])</f>
        <v>0</v>
      </c>
      <c r="F10" s="11">
        <f>SUBTOTAL(103,tblOctober[5])</f>
        <v>0</v>
      </c>
      <c r="G10" s="11">
        <f>SUBTOTAL(103,tblOctober[6])</f>
        <v>0</v>
      </c>
      <c r="H10" s="11">
        <f>SUBTOTAL(103,tblOctober[7])</f>
        <v>0</v>
      </c>
      <c r="I10" s="11">
        <f>SUBTOTAL(103,tblOctober[8])</f>
        <v>0</v>
      </c>
      <c r="J10" s="11">
        <f>SUBTOTAL(103,tblOctober[9])</f>
        <v>0</v>
      </c>
      <c r="K10" s="11">
        <f>SUBTOTAL(103,tblOctober[10])</f>
        <v>0</v>
      </c>
      <c r="L10" s="11">
        <f>SUBTOTAL(103,tblOctober[11])</f>
        <v>0</v>
      </c>
      <c r="M10" s="11">
        <f>SUBTOTAL(103,tblOctober[12])</f>
        <v>0</v>
      </c>
      <c r="N10" s="11">
        <f>SUBTOTAL(103,tblOctober[13])</f>
        <v>0</v>
      </c>
      <c r="O10" s="11">
        <f>SUBTOTAL(103,tblOctober[14])</f>
        <v>0</v>
      </c>
      <c r="P10" s="11">
        <f>SUBTOTAL(103,tblOctober[15])</f>
        <v>0</v>
      </c>
      <c r="Q10" s="11">
        <f>SUBTOTAL(103,tblOctober[16])</f>
        <v>0</v>
      </c>
      <c r="R10" s="11">
        <f>SUBTOTAL(103,tblOctober[17])</f>
        <v>0</v>
      </c>
      <c r="S10" s="11">
        <f>SUBTOTAL(103,tblOctober[18])</f>
        <v>0</v>
      </c>
      <c r="T10" s="11">
        <f>SUBTOTAL(103,tblOctober[19])</f>
        <v>0</v>
      </c>
      <c r="U10" s="11">
        <f>SUBTOTAL(103,tblOctober[20])</f>
        <v>0</v>
      </c>
      <c r="V10" s="11">
        <f>SUBTOTAL(103,tblOctober[21])</f>
        <v>0</v>
      </c>
      <c r="W10" s="11">
        <f>SUBTOTAL(103,tblOctober[22])</f>
        <v>0</v>
      </c>
      <c r="X10" s="11">
        <f>SUBTOTAL(103,tblOctober[23])</f>
        <v>0</v>
      </c>
      <c r="Y10" s="11">
        <f>SUBTOTAL(103,tblOctober[24])</f>
        <v>0</v>
      </c>
      <c r="Z10" s="11">
        <f>SUBTOTAL(103,tblOctober[25])</f>
        <v>0</v>
      </c>
      <c r="AA10" s="11">
        <f>SUBTOTAL(103,tblOctober[26])</f>
        <v>0</v>
      </c>
      <c r="AB10" s="11">
        <f>SUBTOTAL(103,tblOctober[27])</f>
        <v>0</v>
      </c>
      <c r="AC10" s="11">
        <f>SUBTOTAL(103,tblOctober[28])</f>
        <v>0</v>
      </c>
      <c r="AD10" s="11">
        <f>SUBTOTAL(103,tblOctober[29])</f>
        <v>0</v>
      </c>
      <c r="AE10" s="11"/>
      <c r="AF10" s="11"/>
      <c r="AG10" s="11">
        <f>SUBTOTAL(109,tblOctober[Total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61</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TEXT(WEEKDAY(DATE(CalendarYear,11,1),1),"aaa")</f>
        <v>Oca</v>
      </c>
      <c r="C3" s="29" t="str">
        <f>TEXT(WEEKDAY(DATE(CalendarYear,11,2),1),"aaa")</f>
        <v>Oca</v>
      </c>
      <c r="D3" s="29" t="str">
        <f>TEXT(WEEKDAY(DATE(CalendarYear,11,3),1),"aaa")</f>
        <v>Oca</v>
      </c>
      <c r="E3" s="29" t="str">
        <f>TEXT(WEEKDAY(DATE(CalendarYear,11,4),1),"aaa")</f>
        <v>Oca</v>
      </c>
      <c r="F3" s="29" t="str">
        <f>TEXT(WEEKDAY(DATE(CalendarYear,11,5),1),"aaa")</f>
        <v>Oca</v>
      </c>
      <c r="G3" s="29" t="str">
        <f>TEXT(WEEKDAY(DATE(CalendarYear,11,6),1),"aaa")</f>
        <v>Oca</v>
      </c>
      <c r="H3" s="29" t="str">
        <f>TEXT(WEEKDAY(DATE(CalendarYear,11,7),1),"aaa")</f>
        <v>Oca</v>
      </c>
      <c r="I3" s="29" t="str">
        <f>TEXT(WEEKDAY(DATE(CalendarYear,11,8),1),"aaa")</f>
        <v>Oca</v>
      </c>
      <c r="J3" s="29" t="str">
        <f>TEXT(WEEKDAY(DATE(CalendarYear,11,9),1),"aaa")</f>
        <v>Oca</v>
      </c>
      <c r="K3" s="29" t="str">
        <f>TEXT(WEEKDAY(DATE(CalendarYear,11,10),1),"aaa")</f>
        <v>Oca</v>
      </c>
      <c r="L3" s="29" t="str">
        <f>TEXT(WEEKDAY(DATE(CalendarYear,11,11),1),"aaa")</f>
        <v>Oca</v>
      </c>
      <c r="M3" s="29" t="str">
        <f>TEXT(WEEKDAY(DATE(CalendarYear,11,12),1),"aaa")</f>
        <v>Oca</v>
      </c>
      <c r="N3" s="29" t="str">
        <f>TEXT(WEEKDAY(DATE(CalendarYear,11,13),1),"aaa")</f>
        <v>Oca</v>
      </c>
      <c r="O3" s="29" t="str">
        <f>TEXT(WEEKDAY(DATE(CalendarYear,11,14),1),"aaa")</f>
        <v>Oca</v>
      </c>
      <c r="P3" s="29" t="str">
        <f>TEXT(WEEKDAY(DATE(CalendarYear,11,15),1),"aaa")</f>
        <v>Oca</v>
      </c>
      <c r="Q3" s="29" t="str">
        <f>TEXT(WEEKDAY(DATE(CalendarYear,11,16),1),"aaa")</f>
        <v>Oca</v>
      </c>
      <c r="R3" s="29" t="str">
        <f>TEXT(WEEKDAY(DATE(CalendarYear,11,17),1),"aaa")</f>
        <v>Oca</v>
      </c>
      <c r="S3" s="29" t="str">
        <f>TEXT(WEEKDAY(DATE(CalendarYear,11,18),1),"aaa")</f>
        <v>Oca</v>
      </c>
      <c r="T3" s="29" t="str">
        <f>TEXT(WEEKDAY(DATE(CalendarYear,11,19),1),"aaa")</f>
        <v>Oca</v>
      </c>
      <c r="U3" s="29" t="str">
        <f>TEXT(WEEKDAY(DATE(CalendarYear,11,20),1),"aaa")</f>
        <v>Oca</v>
      </c>
      <c r="V3" s="29" t="str">
        <f>TEXT(WEEKDAY(DATE(CalendarYear,11,21),1),"aaa")</f>
        <v>Oca</v>
      </c>
      <c r="W3" s="29" t="str">
        <f>TEXT(WEEKDAY(DATE(CalendarYear,11,22),1),"aaa")</f>
        <v>Oca</v>
      </c>
      <c r="X3" s="29" t="str">
        <f>TEXT(WEEKDAY(DATE(CalendarYear,11,23),1),"aaa")</f>
        <v>Oca</v>
      </c>
      <c r="Y3" s="29" t="str">
        <f>TEXT(WEEKDAY(DATE(CalendarYear,11,24),1),"aaa")</f>
        <v>Oca</v>
      </c>
      <c r="Z3" s="29" t="str">
        <f>TEXT(WEEKDAY(DATE(CalendarYear,11,25),1),"aaa")</f>
        <v>Oca</v>
      </c>
      <c r="AA3" s="29" t="str">
        <f>TEXT(WEEKDAY(DATE(CalendarYear,11,26),1),"aaa")</f>
        <v>Oca</v>
      </c>
      <c r="AB3" s="29" t="str">
        <f>TEXT(WEEKDAY(DATE(CalendarYear,11,27),1),"aaa")</f>
        <v>Oca</v>
      </c>
      <c r="AC3" s="29" t="str">
        <f>TEXT(WEEKDAY(DATE(CalendarYear,11,28),1),"aaa")</f>
        <v>Oca</v>
      </c>
      <c r="AD3" s="29" t="str">
        <f>TEXT(WEEKDAY(DATE(CalendarYear,11,29),1),"aaa")</f>
        <v>Oca</v>
      </c>
      <c r="AE3" s="29" t="str">
        <f>TEXT(WEEKDAY(DATE(CalendarYear,11,30),1),"aaa")</f>
        <v>Oca</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x14ac:dyDescent="0.25">
      <c r="A10" s="39" t="str">
        <f>MonthName&amp;" Total"</f>
        <v>November Total</v>
      </c>
      <c r="B10" s="11">
        <f>SUBTOTAL(103,tblNovember[1])</f>
        <v>0</v>
      </c>
      <c r="C10" s="11">
        <f>SUBTOTAL(103,tblNovember[2])</f>
        <v>0</v>
      </c>
      <c r="D10" s="11">
        <f>SUBTOTAL(103,tblNovember[3])</f>
        <v>0</v>
      </c>
      <c r="E10" s="11">
        <f>SUBTOTAL(103,tblNovember[4])</f>
        <v>0</v>
      </c>
      <c r="F10" s="11">
        <f>SUBTOTAL(103,tblNovember[5])</f>
        <v>0</v>
      </c>
      <c r="G10" s="11">
        <f>SUBTOTAL(103,tblNovember[6])</f>
        <v>0</v>
      </c>
      <c r="H10" s="11">
        <f>SUBTOTAL(103,tblNovember[7])</f>
        <v>0</v>
      </c>
      <c r="I10" s="11">
        <f>SUBTOTAL(103,tblNovember[8])</f>
        <v>0</v>
      </c>
      <c r="J10" s="11">
        <f>SUBTOTAL(103,tblNovember[9])</f>
        <v>0</v>
      </c>
      <c r="K10" s="11">
        <f>SUBTOTAL(103,tblNovember[10])</f>
        <v>0</v>
      </c>
      <c r="L10" s="11">
        <f>SUBTOTAL(103,tblNovember[11])</f>
        <v>0</v>
      </c>
      <c r="M10" s="11">
        <f>SUBTOTAL(103,tblNovember[12])</f>
        <v>0</v>
      </c>
      <c r="N10" s="11">
        <f>SUBTOTAL(103,tblNovember[13])</f>
        <v>0</v>
      </c>
      <c r="O10" s="11">
        <f>SUBTOTAL(103,tblNovember[14])</f>
        <v>0</v>
      </c>
      <c r="P10" s="11">
        <f>SUBTOTAL(103,tblNovember[15])</f>
        <v>0</v>
      </c>
      <c r="Q10" s="11">
        <f>SUBTOTAL(103,tblNovember[16])</f>
        <v>0</v>
      </c>
      <c r="R10" s="11">
        <f>SUBTOTAL(103,tblNovember[17])</f>
        <v>0</v>
      </c>
      <c r="S10" s="11">
        <f>SUBTOTAL(103,tblNovember[18])</f>
        <v>0</v>
      </c>
      <c r="T10" s="11">
        <f>SUBTOTAL(103,tblNovember[19])</f>
        <v>0</v>
      </c>
      <c r="U10" s="11">
        <f>SUBTOTAL(103,tblNovember[20])</f>
        <v>0</v>
      </c>
      <c r="V10" s="11">
        <f>SUBTOTAL(103,tblNovember[21])</f>
        <v>0</v>
      </c>
      <c r="W10" s="11">
        <f>SUBTOTAL(103,tblNovember[22])</f>
        <v>0</v>
      </c>
      <c r="X10" s="11">
        <f>SUBTOTAL(103,tblNovember[23])</f>
        <v>0</v>
      </c>
      <c r="Y10" s="11">
        <f>SUBTOTAL(103,tblNovember[24])</f>
        <v>0</v>
      </c>
      <c r="Z10" s="11">
        <f>SUBTOTAL(103,tblNovember[25])</f>
        <v>0</v>
      </c>
      <c r="AA10" s="11">
        <f>SUBTOTAL(103,tblNovember[26])</f>
        <v>0</v>
      </c>
      <c r="AB10" s="11">
        <f>SUBTOTAL(103,tblNovember[27])</f>
        <v>0</v>
      </c>
      <c r="AC10" s="11">
        <f>SUBTOTAL(103,tblNovember[28])</f>
        <v>0</v>
      </c>
      <c r="AD10" s="11">
        <f>SUBTOTAL(103,tblNovember[29])</f>
        <v>0</v>
      </c>
      <c r="AE10" s="11"/>
      <c r="AF10" s="11"/>
      <c r="AG10" s="11">
        <f>SUBTOTAL(109,tblNovember[Total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TEXT(WEEKDAY(DATE(CalendarYear,12,1),1),"aaa")</f>
        <v>Oca</v>
      </c>
      <c r="C3" s="29" t="str">
        <f>TEXT(WEEKDAY(DATE(CalendarYear,12,2),1),"aaa")</f>
        <v>Oca</v>
      </c>
      <c r="D3" s="29" t="str">
        <f>TEXT(WEEKDAY(DATE(CalendarYear,12,3),1),"aaa")</f>
        <v>Oca</v>
      </c>
      <c r="E3" s="29" t="str">
        <f>TEXT(WEEKDAY(DATE(CalendarYear,12,4),1),"aaa")</f>
        <v>Oca</v>
      </c>
      <c r="F3" s="29" t="str">
        <f>TEXT(WEEKDAY(DATE(CalendarYear,12,5),1),"aaa")</f>
        <v>Oca</v>
      </c>
      <c r="G3" s="29" t="str">
        <f>TEXT(WEEKDAY(DATE(CalendarYear,12,6),1),"aaa")</f>
        <v>Oca</v>
      </c>
      <c r="H3" s="29" t="str">
        <f>TEXT(WEEKDAY(DATE(CalendarYear,12,7),1),"aaa")</f>
        <v>Oca</v>
      </c>
      <c r="I3" s="29" t="str">
        <f>TEXT(WEEKDAY(DATE(CalendarYear,12,8),1),"aaa")</f>
        <v>Oca</v>
      </c>
      <c r="J3" s="29" t="str">
        <f>TEXT(WEEKDAY(DATE(CalendarYear,12,9),1),"aaa")</f>
        <v>Oca</v>
      </c>
      <c r="K3" s="29" t="str">
        <f>TEXT(WEEKDAY(DATE(CalendarYear,12,10),1),"aaa")</f>
        <v>Oca</v>
      </c>
      <c r="L3" s="29" t="str">
        <f>TEXT(WEEKDAY(DATE(CalendarYear,12,11),1),"aaa")</f>
        <v>Oca</v>
      </c>
      <c r="M3" s="29" t="str">
        <f>TEXT(WEEKDAY(DATE(CalendarYear,12,12),1),"aaa")</f>
        <v>Oca</v>
      </c>
      <c r="N3" s="29" t="str">
        <f>TEXT(WEEKDAY(DATE(CalendarYear,12,13),1),"aaa")</f>
        <v>Oca</v>
      </c>
      <c r="O3" s="29" t="str">
        <f>TEXT(WEEKDAY(DATE(CalendarYear,12,14),1),"aaa")</f>
        <v>Oca</v>
      </c>
      <c r="P3" s="29" t="str">
        <f>TEXT(WEEKDAY(DATE(CalendarYear,12,15),1),"aaa")</f>
        <v>Oca</v>
      </c>
      <c r="Q3" s="29" t="str">
        <f>TEXT(WEEKDAY(DATE(CalendarYear,12,16),1),"aaa")</f>
        <v>Oca</v>
      </c>
      <c r="R3" s="29" t="str">
        <f>TEXT(WEEKDAY(DATE(CalendarYear,12,17),1),"aaa")</f>
        <v>Oca</v>
      </c>
      <c r="S3" s="29" t="str">
        <f>TEXT(WEEKDAY(DATE(CalendarYear,12,18),1),"aaa")</f>
        <v>Oca</v>
      </c>
      <c r="T3" s="29" t="str">
        <f>TEXT(WEEKDAY(DATE(CalendarYear,12,19),1),"aaa")</f>
        <v>Oca</v>
      </c>
      <c r="U3" s="29" t="str">
        <f>TEXT(WEEKDAY(DATE(CalendarYear,12,20),1),"aaa")</f>
        <v>Oca</v>
      </c>
      <c r="V3" s="29" t="str">
        <f>TEXT(WEEKDAY(DATE(CalendarYear,12,21),1),"aaa")</f>
        <v>Oca</v>
      </c>
      <c r="W3" s="29" t="str">
        <f>TEXT(WEEKDAY(DATE(CalendarYear,12,22),1),"aaa")</f>
        <v>Oca</v>
      </c>
      <c r="X3" s="29" t="str">
        <f>TEXT(WEEKDAY(DATE(CalendarYear,12,23),1),"aaa")</f>
        <v>Oca</v>
      </c>
      <c r="Y3" s="29" t="str">
        <f>TEXT(WEEKDAY(DATE(CalendarYear,12,24),1),"aaa")</f>
        <v>Oca</v>
      </c>
      <c r="Z3" s="29" t="str">
        <f>TEXT(WEEKDAY(DATE(CalendarYear,12,25),1),"aaa")</f>
        <v>Oca</v>
      </c>
      <c r="AA3" s="29" t="str">
        <f>TEXT(WEEKDAY(DATE(CalendarYear,12,26),1),"aaa")</f>
        <v>Oca</v>
      </c>
      <c r="AB3" s="29" t="str">
        <f>TEXT(WEEKDAY(DATE(CalendarYear,12,27),1),"aaa")</f>
        <v>Oca</v>
      </c>
      <c r="AC3" s="29" t="str">
        <f>TEXT(WEEKDAY(DATE(CalendarYear,12,28),1),"aaa")</f>
        <v>Oca</v>
      </c>
      <c r="AD3" s="29" t="str">
        <f>TEXT(WEEKDAY(DATE(CalendarYear,12,29),1),"aaa")</f>
        <v>Oca</v>
      </c>
      <c r="AE3" s="29" t="str">
        <f>TEXT(WEEKDAY(DATE(CalendarYear,12,30),1),"aaa")</f>
        <v>Oca</v>
      </c>
      <c r="AF3" s="29" t="str">
        <f>TEXT(WEEKDAY(DATE(CalendarYear,12,31),1),"aaa")</f>
        <v>Oca</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x14ac:dyDescent="0.25">
      <c r="A10" s="39" t="str">
        <f>MonthName&amp;" Total"</f>
        <v>December Total</v>
      </c>
      <c r="B10" s="11">
        <f>SUBTOTAL(103,tblDecember[1])</f>
        <v>0</v>
      </c>
      <c r="C10" s="11">
        <f>SUBTOTAL(103,tblDecember[2])</f>
        <v>0</v>
      </c>
      <c r="D10" s="11">
        <f>SUBTOTAL(103,tblDecember[3])</f>
        <v>0</v>
      </c>
      <c r="E10" s="11">
        <f>SUBTOTAL(103,tblDecember[4])</f>
        <v>0</v>
      </c>
      <c r="F10" s="11">
        <f>SUBTOTAL(103,tblDecember[5])</f>
        <v>0</v>
      </c>
      <c r="G10" s="11">
        <f>SUBTOTAL(103,tblDecember[6])</f>
        <v>0</v>
      </c>
      <c r="H10" s="11">
        <f>SUBTOTAL(103,tblDecember[7])</f>
        <v>0</v>
      </c>
      <c r="I10" s="11">
        <f>SUBTOTAL(103,tblDecember[8])</f>
        <v>0</v>
      </c>
      <c r="J10" s="11">
        <f>SUBTOTAL(103,tblDecember[9])</f>
        <v>0</v>
      </c>
      <c r="K10" s="11">
        <f>SUBTOTAL(103,tblDecember[10])</f>
        <v>0</v>
      </c>
      <c r="L10" s="11">
        <f>SUBTOTAL(103,tblDecember[11])</f>
        <v>0</v>
      </c>
      <c r="M10" s="11">
        <f>SUBTOTAL(103,tblDecember[12])</f>
        <v>0</v>
      </c>
      <c r="N10" s="11">
        <f>SUBTOTAL(103,tblDecember[13])</f>
        <v>0</v>
      </c>
      <c r="O10" s="11">
        <f>SUBTOTAL(103,tblDecember[14])</f>
        <v>0</v>
      </c>
      <c r="P10" s="11">
        <f>SUBTOTAL(103,tblDecember[15])</f>
        <v>0</v>
      </c>
      <c r="Q10" s="11">
        <f>SUBTOTAL(103,tblDecember[16])</f>
        <v>0</v>
      </c>
      <c r="R10" s="11">
        <f>SUBTOTAL(103,tblDecember[17])</f>
        <v>0</v>
      </c>
      <c r="S10" s="11">
        <f>SUBTOTAL(103,tblDecember[18])</f>
        <v>0</v>
      </c>
      <c r="T10" s="11">
        <f>SUBTOTAL(103,tblDecember[19])</f>
        <v>0</v>
      </c>
      <c r="U10" s="11">
        <f>SUBTOTAL(103,tblDecember[20])</f>
        <v>0</v>
      </c>
      <c r="V10" s="11">
        <f>SUBTOTAL(103,tblDecember[21])</f>
        <v>0</v>
      </c>
      <c r="W10" s="11">
        <f>SUBTOTAL(103,tblDecember[22])</f>
        <v>0</v>
      </c>
      <c r="X10" s="11">
        <f>SUBTOTAL(103,tblDecember[23])</f>
        <v>0</v>
      </c>
      <c r="Y10" s="11">
        <f>SUBTOTAL(103,tblDecember[24])</f>
        <v>0</v>
      </c>
      <c r="Z10" s="11">
        <f>SUBTOTAL(103,tblDecember[25])</f>
        <v>0</v>
      </c>
      <c r="AA10" s="11">
        <f>SUBTOTAL(103,tblDecember[26])</f>
        <v>0</v>
      </c>
      <c r="AB10" s="11">
        <f>SUBTOTAL(103,tblDecember[27])</f>
        <v>0</v>
      </c>
      <c r="AC10" s="11">
        <f>SUBTOTAL(103,tblDecember[28])</f>
        <v>0</v>
      </c>
      <c r="AD10" s="11">
        <f>SUBTOTAL(103,tblDecember[29])</f>
        <v>0</v>
      </c>
      <c r="AE10" s="11"/>
      <c r="AF10" s="11"/>
      <c r="AG10" s="11">
        <f>SUBTOTAL(109,tblDecember[Total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49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TEXT(WEEKDAY(DATE(CalendarYear,2,1),1),"aaa")</f>
        <v>Oca</v>
      </c>
      <c r="C3" s="29" t="str">
        <f>TEXT(WEEKDAY(DATE(CalendarYear,2,2),1),"aaa")</f>
        <v>Oca</v>
      </c>
      <c r="D3" s="29" t="str">
        <f>TEXT(WEEKDAY(DATE(CalendarYear,2,3),1),"aaa")</f>
        <v>Oca</v>
      </c>
      <c r="E3" s="29" t="str">
        <f>TEXT(WEEKDAY(DATE(CalendarYear,2,4),1),"aaa")</f>
        <v>Oca</v>
      </c>
      <c r="F3" s="29" t="str">
        <f>TEXT(WEEKDAY(DATE(CalendarYear,2,5),1),"aaa")</f>
        <v>Oca</v>
      </c>
      <c r="G3" s="29" t="str">
        <f>TEXT(WEEKDAY(DATE(CalendarYear,2,6),1),"aaa")</f>
        <v>Oca</v>
      </c>
      <c r="H3" s="29" t="str">
        <f>TEXT(WEEKDAY(DATE(CalendarYear,2,7),1),"aaa")</f>
        <v>Oca</v>
      </c>
      <c r="I3" s="29" t="str">
        <f>TEXT(WEEKDAY(DATE(CalendarYear,2,8),1),"aaa")</f>
        <v>Oca</v>
      </c>
      <c r="J3" s="29" t="str">
        <f>TEXT(WEEKDAY(DATE(CalendarYear,2,9),1),"aaa")</f>
        <v>Oca</v>
      </c>
      <c r="K3" s="29" t="str">
        <f>TEXT(WEEKDAY(DATE(CalendarYear,2,10),1),"aaa")</f>
        <v>Oca</v>
      </c>
      <c r="L3" s="29" t="str">
        <f>TEXT(WEEKDAY(DATE(CalendarYear,2,11),1),"aaa")</f>
        <v>Oca</v>
      </c>
      <c r="M3" s="29" t="str">
        <f>TEXT(WEEKDAY(DATE(CalendarYear,2,12),1),"aaa")</f>
        <v>Oca</v>
      </c>
      <c r="N3" s="29" t="str">
        <f>TEXT(WEEKDAY(DATE(CalendarYear,2,13),1),"aaa")</f>
        <v>Oca</v>
      </c>
      <c r="O3" s="29" t="str">
        <f>TEXT(WEEKDAY(DATE(CalendarYear,2,14),1),"aaa")</f>
        <v>Oca</v>
      </c>
      <c r="P3" s="29" t="str">
        <f>TEXT(WEEKDAY(DATE(CalendarYear,2,15),1),"aaa")</f>
        <v>Oca</v>
      </c>
      <c r="Q3" s="29" t="str">
        <f>TEXT(WEEKDAY(DATE(CalendarYear,2,16),1),"aaa")</f>
        <v>Oca</v>
      </c>
      <c r="R3" s="29" t="str">
        <f>TEXT(WEEKDAY(DATE(CalendarYear,2,17),1),"aaa")</f>
        <v>Oca</v>
      </c>
      <c r="S3" s="29" t="str">
        <f>TEXT(WEEKDAY(DATE(CalendarYear,2,18),1),"aaa")</f>
        <v>Oca</v>
      </c>
      <c r="T3" s="29" t="str">
        <f>TEXT(WEEKDAY(DATE(CalendarYear,2,19),1),"aaa")</f>
        <v>Oca</v>
      </c>
      <c r="U3" s="29" t="str">
        <f>TEXT(WEEKDAY(DATE(CalendarYear,2,20),1),"aaa")</f>
        <v>Oca</v>
      </c>
      <c r="V3" s="29" t="str">
        <f>TEXT(WEEKDAY(DATE(CalendarYear,2,21),1),"aaa")</f>
        <v>Oca</v>
      </c>
      <c r="W3" s="29" t="str">
        <f>TEXT(WEEKDAY(DATE(CalendarYear,2,22),1),"aaa")</f>
        <v>Oca</v>
      </c>
      <c r="X3" s="29" t="str">
        <f>TEXT(WEEKDAY(DATE(CalendarYear,2,23),1),"aaa")</f>
        <v>Oca</v>
      </c>
      <c r="Y3" s="29" t="str">
        <f>TEXT(WEEKDAY(DATE(CalendarYear,2,24),1),"aaa")</f>
        <v>Oca</v>
      </c>
      <c r="Z3" s="29" t="str">
        <f>TEXT(WEEKDAY(DATE(CalendarYear,2,25),1),"aaa")</f>
        <v>Oca</v>
      </c>
      <c r="AA3" s="29" t="str">
        <f>TEXT(WEEKDAY(DATE(CalendarYear,2,26),1),"aaa")</f>
        <v>Oca</v>
      </c>
      <c r="AB3" s="29" t="str">
        <f>TEXT(WEEKDAY(DATE(CalendarYear,2,27),1),"aaa")</f>
        <v>Oca</v>
      </c>
      <c r="AC3" s="29" t="str">
        <f>TEXT(WEEKDAY(DATE(CalendarYear,2,28),1),"aaa")</f>
        <v>Oca</v>
      </c>
      <c r="AD3" s="29" t="str">
        <f>TEXT(WEEKDAY(DATE(CalendarYear,2,29),1),"aaa")</f>
        <v>Oca</v>
      </c>
      <c r="AE3" s="29"/>
      <c r="AF3" s="30"/>
      <c r="AG3" s="50"/>
    </row>
    <row r="4" spans="1:34" s="13"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17" t="s">
        <v>31</v>
      </c>
      <c r="AE4" s="7" t="s">
        <v>39</v>
      </c>
      <c r="AF4" s="7" t="s">
        <v>40</v>
      </c>
      <c r="AG4" s="7" t="s">
        <v>34</v>
      </c>
      <c r="AH4" s="12"/>
    </row>
    <row r="5" spans="1:34" s="13"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COUNTA(tblFebruary[[#This Row],[1]:[29]])</f>
        <v>5</v>
      </c>
      <c r="AH5" s="12"/>
    </row>
    <row r="6" spans="1:34" s="13"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COUNTA(tblFebruary[[#This Row],[1]:[29]])</f>
        <v>7</v>
      </c>
      <c r="AH6" s="12"/>
    </row>
    <row r="7" spans="1:34" ht="15" customHeight="1" x14ac:dyDescent="0.25">
      <c r="A7" s="45" t="s">
        <v>50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x14ac:dyDescent="0.25">
      <c r="A8" s="45" t="s">
        <v>51</v>
      </c>
      <c r="B8" s="7"/>
      <c r="C8" s="7"/>
      <c r="D8" s="7" t="s">
        <v>36</v>
      </c>
      <c r="E8" s="7"/>
      <c r="F8" s="7"/>
      <c r="G8" s="7"/>
      <c r="H8" s="7"/>
      <c r="I8" s="7"/>
      <c r="J8" s="7"/>
      <c r="K8" s="7"/>
      <c r="L8" s="7"/>
      <c r="M8" s="7"/>
      <c r="N8" s="7"/>
      <c r="O8" s="7" t="s">
        <v>36</v>
      </c>
      <c r="P8" s="7"/>
      <c r="Q8" s="7"/>
      <c r="R8" s="7"/>
      <c r="S8" s="7" t="s">
        <v>41</v>
      </c>
      <c r="T8" s="7"/>
      <c r="U8" s="7"/>
      <c r="V8" s="7"/>
      <c r="W8" s="7"/>
      <c r="X8" s="7"/>
      <c r="Y8" s="7"/>
      <c r="Z8" s="7"/>
      <c r="AA8" s="7"/>
      <c r="AB8" s="7"/>
      <c r="AC8" s="7" t="s">
        <v>36</v>
      </c>
      <c r="AD8" s="7"/>
      <c r="AE8" s="7"/>
      <c r="AF8" s="7"/>
      <c r="AG8" s="11">
        <f>COUNTA(tblFebruary[[#This Row],[1]:[29]])</f>
        <v>4</v>
      </c>
    </row>
    <row r="9" spans="1:34" s="15" customFormat="1" ht="15" customHeight="1" x14ac:dyDescent="0.25">
      <c r="A9" s="45" t="s">
        <v>52</v>
      </c>
      <c r="B9" s="7"/>
      <c r="C9" s="7"/>
      <c r="D9" s="7"/>
      <c r="E9" s="7"/>
      <c r="F9" s="7"/>
      <c r="G9" s="7"/>
      <c r="H9" s="7"/>
      <c r="I9" s="7" t="s">
        <v>37</v>
      </c>
      <c r="J9" s="7" t="s">
        <v>37</v>
      </c>
      <c r="K9" s="7" t="s">
        <v>37</v>
      </c>
      <c r="L9" s="7" t="s">
        <v>37</v>
      </c>
      <c r="M9" s="7"/>
      <c r="N9" s="7"/>
      <c r="O9" s="7"/>
      <c r="P9" s="7"/>
      <c r="Q9" s="7"/>
      <c r="R9" s="7"/>
      <c r="S9" s="7"/>
      <c r="T9" s="7"/>
      <c r="U9" s="7"/>
      <c r="V9" s="7"/>
      <c r="W9" s="7"/>
      <c r="X9" s="7"/>
      <c r="Y9" s="7" t="s">
        <v>36</v>
      </c>
      <c r="Z9" s="7"/>
      <c r="AA9" s="7"/>
      <c r="AB9" s="7"/>
      <c r="AC9" s="7"/>
      <c r="AD9" s="7"/>
      <c r="AE9" s="7"/>
      <c r="AF9" s="7"/>
      <c r="AG9" s="11">
        <f>COUNTA(tblFebruary[[#This Row],[1]:[29]])</f>
        <v>5</v>
      </c>
    </row>
    <row r="10" spans="1:34" ht="15" customHeight="1" x14ac:dyDescent="0.25">
      <c r="A10" s="39" t="str">
        <f>MonthName&amp;" Total"</f>
        <v>February Total</v>
      </c>
      <c r="B10" s="11">
        <f>SUBTOTAL(103,tblFebruary[1])</f>
        <v>0</v>
      </c>
      <c r="C10" s="11">
        <f>SUBTOTAL(103,tblFebruary[2])</f>
        <v>0</v>
      </c>
      <c r="D10" s="11">
        <f>SUBTOTAL(103,tblFebruary[3])</f>
        <v>2</v>
      </c>
      <c r="E10" s="11">
        <f>SUBTOTAL(103,tblFebruary[4])</f>
        <v>1</v>
      </c>
      <c r="F10" s="11">
        <f>SUBTOTAL(103,tblFebruary[5])</f>
        <v>2</v>
      </c>
      <c r="G10" s="11">
        <f>SUBTOTAL(103,tblFebruary[6])</f>
        <v>2</v>
      </c>
      <c r="H10" s="11">
        <f>SUBTOTAL(103,tblFebruary[7])</f>
        <v>0</v>
      </c>
      <c r="I10" s="11">
        <f>SUBTOTAL(103,tblFebruary[8])</f>
        <v>1</v>
      </c>
      <c r="J10" s="11">
        <f>SUBTOTAL(103,tblFebruary[9])</f>
        <v>1</v>
      </c>
      <c r="K10" s="11">
        <f>SUBTOTAL(103,tblFebruary[10])</f>
        <v>1</v>
      </c>
      <c r="L10" s="11">
        <f>SUBTOTAL(103,tblFebruary[11])</f>
        <v>2</v>
      </c>
      <c r="M10" s="11">
        <f>SUBTOTAL(103,tblFebruary[12])</f>
        <v>0</v>
      </c>
      <c r="N10" s="11">
        <f>SUBTOTAL(103,tblFebruary[13])</f>
        <v>1</v>
      </c>
      <c r="O10" s="11">
        <f>SUBTOTAL(103,tblFebruary[14])</f>
        <v>1</v>
      </c>
      <c r="P10" s="11">
        <f>SUBTOTAL(103,tblFebruary[15])</f>
        <v>0</v>
      </c>
      <c r="Q10" s="11">
        <f>SUBTOTAL(103,tblFebruary[16])</f>
        <v>0</v>
      </c>
      <c r="R10" s="11">
        <f>SUBTOTAL(103,tblFebruary[17])</f>
        <v>0</v>
      </c>
      <c r="S10" s="11">
        <f>SUBTOTAL(103,tblFebruary[18])</f>
        <v>1</v>
      </c>
      <c r="T10" s="11">
        <f>SUBTOTAL(103,tblFebruary[19])</f>
        <v>0</v>
      </c>
      <c r="U10" s="11">
        <f>SUBTOTAL(103,tblFebruary[20])</f>
        <v>1</v>
      </c>
      <c r="V10" s="11">
        <f>SUBTOTAL(103,tblFebruary[21])</f>
        <v>0</v>
      </c>
      <c r="W10" s="11">
        <f>SUBTOTAL(103,tblFebruary[22])</f>
        <v>0</v>
      </c>
      <c r="X10" s="11">
        <f>SUBTOTAL(103,tblFebruary[23])</f>
        <v>0</v>
      </c>
      <c r="Y10" s="11">
        <f>SUBTOTAL(103,tblFebruary[24])</f>
        <v>1</v>
      </c>
      <c r="Z10" s="11">
        <f>SUBTOTAL(103,tblFebruary[25])</f>
        <v>1</v>
      </c>
      <c r="AA10" s="11">
        <f>SUBTOTAL(103,tblFebruary[26])</f>
        <v>1</v>
      </c>
      <c r="AB10" s="11">
        <f>SUBTOTAL(103,tblFebruary[27])</f>
        <v>1</v>
      </c>
      <c r="AC10" s="11">
        <f>SUBTOTAL(103,tblFebruary[28])</f>
        <v>1</v>
      </c>
      <c r="AD10" s="11">
        <f>SUBTOTAL(103,tblFebruary[29])</f>
        <v>0</v>
      </c>
      <c r="AE10" s="11"/>
      <c r="AF10" s="11"/>
      <c r="AG10" s="11">
        <f>SUBTOTAL(109,tblFebruary[Total Days])</f>
        <v>21</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53</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TEXT(WEEKDAY(DATE(CalendarYear,3,1),1),"aaa")</f>
        <v>Oca</v>
      </c>
      <c r="C3" s="29" t="str">
        <f>TEXT(WEEKDAY(DATE(CalendarYear,3,2),1),"aaa")</f>
        <v>Oca</v>
      </c>
      <c r="D3" s="29" t="str">
        <f>TEXT(WEEKDAY(DATE(CalendarYear,3,3),1),"aaa")</f>
        <v>Oca</v>
      </c>
      <c r="E3" s="29" t="str">
        <f>TEXT(WEEKDAY(DATE(CalendarYear,3,4),1),"aaa")</f>
        <v>Oca</v>
      </c>
      <c r="F3" s="29" t="str">
        <f>TEXT(WEEKDAY(DATE(CalendarYear,3,5),1),"aaa")</f>
        <v>Oca</v>
      </c>
      <c r="G3" s="29" t="str">
        <f>TEXT(WEEKDAY(DATE(CalendarYear,3,6),1),"aaa")</f>
        <v>Oca</v>
      </c>
      <c r="H3" s="29" t="str">
        <f>TEXT(WEEKDAY(DATE(CalendarYear,3,7),1),"aaa")</f>
        <v>Oca</v>
      </c>
      <c r="I3" s="29" t="str">
        <f>TEXT(WEEKDAY(DATE(CalendarYear,3,8),1),"aaa")</f>
        <v>Oca</v>
      </c>
      <c r="J3" s="29" t="str">
        <f>TEXT(WEEKDAY(DATE(CalendarYear,3,9),1),"aaa")</f>
        <v>Oca</v>
      </c>
      <c r="K3" s="29" t="str">
        <f>TEXT(WEEKDAY(DATE(CalendarYear,3,10),1),"aaa")</f>
        <v>Oca</v>
      </c>
      <c r="L3" s="29" t="str">
        <f>TEXT(WEEKDAY(DATE(CalendarYear,3,11),1),"aaa")</f>
        <v>Oca</v>
      </c>
      <c r="M3" s="29" t="str">
        <f>TEXT(WEEKDAY(DATE(CalendarYear,3,12),1),"aaa")</f>
        <v>Oca</v>
      </c>
      <c r="N3" s="29" t="str">
        <f>TEXT(WEEKDAY(DATE(CalendarYear,3,13),1),"aaa")</f>
        <v>Oca</v>
      </c>
      <c r="O3" s="29" t="str">
        <f>TEXT(WEEKDAY(DATE(CalendarYear,3,14),1),"aaa")</f>
        <v>Oca</v>
      </c>
      <c r="P3" s="29" t="str">
        <f>TEXT(WEEKDAY(DATE(CalendarYear,3,15),1),"aaa")</f>
        <v>Oca</v>
      </c>
      <c r="Q3" s="29" t="str">
        <f>TEXT(WEEKDAY(DATE(CalendarYear,3,16),1),"aaa")</f>
        <v>Oca</v>
      </c>
      <c r="R3" s="29" t="str">
        <f>TEXT(WEEKDAY(DATE(CalendarYear,3,17),1),"aaa")</f>
        <v>Oca</v>
      </c>
      <c r="S3" s="29" t="str">
        <f>TEXT(WEEKDAY(DATE(CalendarYear,3,18),1),"aaa")</f>
        <v>Oca</v>
      </c>
      <c r="T3" s="29" t="str">
        <f>TEXT(WEEKDAY(DATE(CalendarYear,3,19),1),"aaa")</f>
        <v>Oca</v>
      </c>
      <c r="U3" s="29" t="str">
        <f>TEXT(WEEKDAY(DATE(CalendarYear,3,20),1),"aaa")</f>
        <v>Oca</v>
      </c>
      <c r="V3" s="29" t="str">
        <f>TEXT(WEEKDAY(DATE(CalendarYear,3,21),1),"aaa")</f>
        <v>Oca</v>
      </c>
      <c r="W3" s="29" t="str">
        <f>TEXT(WEEKDAY(DATE(CalendarYear,3,22),1),"aaa")</f>
        <v>Oca</v>
      </c>
      <c r="X3" s="29" t="str">
        <f>TEXT(WEEKDAY(DATE(CalendarYear,3,23),1),"aaa")</f>
        <v>Oca</v>
      </c>
      <c r="Y3" s="29" t="str">
        <f>TEXT(WEEKDAY(DATE(CalendarYear,3,24),1),"aaa")</f>
        <v>Oca</v>
      </c>
      <c r="Z3" s="29" t="str">
        <f>TEXT(WEEKDAY(DATE(CalendarYear,3,25),1),"aaa")</f>
        <v>Oca</v>
      </c>
      <c r="AA3" s="29" t="str">
        <f>TEXT(WEEKDAY(DATE(CalendarYear,3,26),1),"aaa")</f>
        <v>Oca</v>
      </c>
      <c r="AB3" s="29" t="str">
        <f>TEXT(WEEKDAY(DATE(CalendarYear,3,27),1),"aaa")</f>
        <v>Oca</v>
      </c>
      <c r="AC3" s="29" t="str">
        <f>TEXT(WEEKDAY(DATE(CalendarYear,3,28),1),"aaa")</f>
        <v>Oca</v>
      </c>
      <c r="AD3" s="29" t="str">
        <f>TEXT(WEEKDAY(DATE(CalendarYear,3,29),1),"aaa")</f>
        <v>Oca</v>
      </c>
      <c r="AE3" s="29" t="str">
        <f>TEXT(WEEKDAY(DATE(CalendarYear,3,30),1),"aaa")</f>
        <v>Oca</v>
      </c>
      <c r="AF3" s="29" t="str">
        <f>TEXT(WEEKDAY(DATE(CalendarYear,3,31),1),"aaa")</f>
        <v>Oca</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x14ac:dyDescent="0.25">
      <c r="A10" s="39" t="str">
        <f>MonthName&amp;" Total"</f>
        <v>March Total</v>
      </c>
      <c r="B10" s="11">
        <f>SUBTOTAL(103,tblMarch[1])</f>
        <v>0</v>
      </c>
      <c r="C10" s="11">
        <f>SUBTOTAL(103,tblMarch[2])</f>
        <v>0</v>
      </c>
      <c r="D10" s="11">
        <f>SUBTOTAL(103,tblMarch[3])</f>
        <v>0</v>
      </c>
      <c r="E10" s="11">
        <f>SUBTOTAL(103,tblMarch[4])</f>
        <v>0</v>
      </c>
      <c r="F10" s="11">
        <f>SUBTOTAL(103,tblMarch[5])</f>
        <v>0</v>
      </c>
      <c r="G10" s="11">
        <f>SUBTOTAL(103,tblMarch[6])</f>
        <v>0</v>
      </c>
      <c r="H10" s="11">
        <f>SUBTOTAL(103,tblMarch[7])</f>
        <v>0</v>
      </c>
      <c r="I10" s="11">
        <f>SUBTOTAL(103,tblMarch[8])</f>
        <v>0</v>
      </c>
      <c r="J10" s="11">
        <f>SUBTOTAL(103,tblMarch[9])</f>
        <v>0</v>
      </c>
      <c r="K10" s="11">
        <f>SUBTOTAL(103,tblMarch[10])</f>
        <v>0</v>
      </c>
      <c r="L10" s="11">
        <f>SUBTOTAL(103,tblMarch[11])</f>
        <v>0</v>
      </c>
      <c r="M10" s="11">
        <f>SUBTOTAL(103,tblMarch[12])</f>
        <v>0</v>
      </c>
      <c r="N10" s="11">
        <f>SUBTOTAL(103,tblMarch[13])</f>
        <v>0</v>
      </c>
      <c r="O10" s="11">
        <f>SUBTOTAL(103,tblMarch[14])</f>
        <v>0</v>
      </c>
      <c r="P10" s="11">
        <f>SUBTOTAL(103,tblMarch[15])</f>
        <v>0</v>
      </c>
      <c r="Q10" s="11">
        <f>SUBTOTAL(103,tblMarch[16])</f>
        <v>0</v>
      </c>
      <c r="R10" s="11">
        <f>SUBTOTAL(103,tblMarch[17])</f>
        <v>0</v>
      </c>
      <c r="S10" s="11">
        <f>SUBTOTAL(103,tblMarch[18])</f>
        <v>0</v>
      </c>
      <c r="T10" s="11">
        <f>SUBTOTAL(103,tblMarch[19])</f>
        <v>0</v>
      </c>
      <c r="U10" s="11">
        <f>SUBTOTAL(103,tblMarch[20])</f>
        <v>0</v>
      </c>
      <c r="V10" s="11">
        <f>SUBTOTAL(103,tblMarch[21])</f>
        <v>0</v>
      </c>
      <c r="W10" s="11">
        <f>SUBTOTAL(103,tblMarch[22])</f>
        <v>0</v>
      </c>
      <c r="X10" s="11">
        <f>SUBTOTAL(103,tblMarch[23])</f>
        <v>0</v>
      </c>
      <c r="Y10" s="11">
        <f>SUBTOTAL(103,tblMarch[24])</f>
        <v>0</v>
      </c>
      <c r="Z10" s="11">
        <f>SUBTOTAL(103,tblMarch[25])</f>
        <v>0</v>
      </c>
      <c r="AA10" s="11">
        <f>SUBTOTAL(103,tblMarch[26])</f>
        <v>0</v>
      </c>
      <c r="AB10" s="11">
        <f>SUBTOTAL(103,tblMarch[27])</f>
        <v>0</v>
      </c>
      <c r="AC10" s="11">
        <f>SUBTOTAL(103,tblMarch[28])</f>
        <v>0</v>
      </c>
      <c r="AD10" s="11">
        <f>SUBTOTAL(103,tblMarch[29])</f>
        <v>0</v>
      </c>
      <c r="AE10" s="11"/>
      <c r="AF10" s="11"/>
      <c r="AG10" s="11">
        <f>SUBTOTAL(109,tblMarch[Total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54</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TEXT(WEEKDAY(DATE(CalendarYear,4,1),1),"aaa")</f>
        <v>Oca</v>
      </c>
      <c r="C3" s="29" t="str">
        <f>TEXT(WEEKDAY(DATE(CalendarYear,4,2),1),"aaa")</f>
        <v>Oca</v>
      </c>
      <c r="D3" s="29" t="str">
        <f>TEXT(WEEKDAY(DATE(CalendarYear,4,3),1),"aaa")</f>
        <v>Oca</v>
      </c>
      <c r="E3" s="29" t="str">
        <f>TEXT(WEEKDAY(DATE(CalendarYear,4,4),1),"aaa")</f>
        <v>Oca</v>
      </c>
      <c r="F3" s="29" t="str">
        <f>TEXT(WEEKDAY(DATE(CalendarYear,4,5),1),"aaa")</f>
        <v>Oca</v>
      </c>
      <c r="G3" s="29" t="str">
        <f>TEXT(WEEKDAY(DATE(CalendarYear,4,6),1),"aaa")</f>
        <v>Oca</v>
      </c>
      <c r="H3" s="29" t="str">
        <f>TEXT(WEEKDAY(DATE(CalendarYear,4,7),1),"aaa")</f>
        <v>Oca</v>
      </c>
      <c r="I3" s="29" t="str">
        <f>TEXT(WEEKDAY(DATE(CalendarYear,4,8),1),"aaa")</f>
        <v>Oca</v>
      </c>
      <c r="J3" s="29" t="str">
        <f>TEXT(WEEKDAY(DATE(CalendarYear,4,9),1),"aaa")</f>
        <v>Oca</v>
      </c>
      <c r="K3" s="29" t="str">
        <f>TEXT(WEEKDAY(DATE(CalendarYear,4,10),1),"aaa")</f>
        <v>Oca</v>
      </c>
      <c r="L3" s="29" t="str">
        <f>TEXT(WEEKDAY(DATE(CalendarYear,4,11),1),"aaa")</f>
        <v>Oca</v>
      </c>
      <c r="M3" s="29" t="str">
        <f>TEXT(WEEKDAY(DATE(CalendarYear,4,12),1),"aaa")</f>
        <v>Oca</v>
      </c>
      <c r="N3" s="29" t="str">
        <f>TEXT(WEEKDAY(DATE(CalendarYear,4,13),1),"aaa")</f>
        <v>Oca</v>
      </c>
      <c r="O3" s="29" t="str">
        <f>TEXT(WEEKDAY(DATE(CalendarYear,4,14),1),"aaa")</f>
        <v>Oca</v>
      </c>
      <c r="P3" s="29" t="str">
        <f>TEXT(WEEKDAY(DATE(CalendarYear,4,15),1),"aaa")</f>
        <v>Oca</v>
      </c>
      <c r="Q3" s="29" t="str">
        <f>TEXT(WEEKDAY(DATE(CalendarYear,4,16),1),"aaa")</f>
        <v>Oca</v>
      </c>
      <c r="R3" s="29" t="str">
        <f>TEXT(WEEKDAY(DATE(CalendarYear,4,17),1),"aaa")</f>
        <v>Oca</v>
      </c>
      <c r="S3" s="29" t="str">
        <f>TEXT(WEEKDAY(DATE(CalendarYear,4,18),1),"aaa")</f>
        <v>Oca</v>
      </c>
      <c r="T3" s="29" t="str">
        <f>TEXT(WEEKDAY(DATE(CalendarYear,4,19),1),"aaa")</f>
        <v>Oca</v>
      </c>
      <c r="U3" s="29" t="str">
        <f>TEXT(WEEKDAY(DATE(CalendarYear,4,20),1),"aaa")</f>
        <v>Oca</v>
      </c>
      <c r="V3" s="29" t="str">
        <f>TEXT(WEEKDAY(DATE(CalendarYear,4,21),1),"aaa")</f>
        <v>Oca</v>
      </c>
      <c r="W3" s="29" t="str">
        <f>TEXT(WEEKDAY(DATE(CalendarYear,4,22),1),"aaa")</f>
        <v>Oca</v>
      </c>
      <c r="X3" s="29" t="str">
        <f>TEXT(WEEKDAY(DATE(CalendarYear,4,23),1),"aaa")</f>
        <v>Oca</v>
      </c>
      <c r="Y3" s="29" t="str">
        <f>TEXT(WEEKDAY(DATE(CalendarYear,4,24),1),"aaa")</f>
        <v>Oca</v>
      </c>
      <c r="Z3" s="29" t="str">
        <f>TEXT(WEEKDAY(DATE(CalendarYear,4,25),1),"aaa")</f>
        <v>Oca</v>
      </c>
      <c r="AA3" s="29" t="str">
        <f>TEXT(WEEKDAY(DATE(CalendarYear,4,26),1),"aaa")</f>
        <v>Oca</v>
      </c>
      <c r="AB3" s="29" t="str">
        <f>TEXT(WEEKDAY(DATE(CalendarYear,4,27),1),"aaa")</f>
        <v>Oca</v>
      </c>
      <c r="AC3" s="29" t="str">
        <f>TEXT(WEEKDAY(DATE(CalendarYear,4,28),1),"aaa")</f>
        <v>Oca</v>
      </c>
      <c r="AD3" s="29" t="str">
        <f>TEXT(WEEKDAY(DATE(CalendarYear,4,29),1),"aaa")</f>
        <v>Oca</v>
      </c>
      <c r="AE3" s="29" t="str">
        <f>TEXT(WEEKDAY(DATE(CalendarYear,4,30),1),"aaa")</f>
        <v>Oca</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x14ac:dyDescent="0.25">
      <c r="A10" s="39" t="str">
        <f>MonthName&amp;" Total"</f>
        <v>April Total</v>
      </c>
      <c r="B10" s="11">
        <f>SUBTOTAL(103,tblApril[1])</f>
        <v>0</v>
      </c>
      <c r="C10" s="11">
        <f>SUBTOTAL(103,tblApril[2])</f>
        <v>0</v>
      </c>
      <c r="D10" s="11">
        <f>SUBTOTAL(103,tblApril[3])</f>
        <v>0</v>
      </c>
      <c r="E10" s="11">
        <f>SUBTOTAL(103,tblApril[4])</f>
        <v>0</v>
      </c>
      <c r="F10" s="11">
        <f>SUBTOTAL(103,tblApril[5])</f>
        <v>0</v>
      </c>
      <c r="G10" s="11">
        <f>SUBTOTAL(103,tblApril[6])</f>
        <v>0</v>
      </c>
      <c r="H10" s="11">
        <f>SUBTOTAL(103,tblApril[7])</f>
        <v>0</v>
      </c>
      <c r="I10" s="11">
        <f>SUBTOTAL(103,tblApril[8])</f>
        <v>0</v>
      </c>
      <c r="J10" s="11">
        <f>SUBTOTAL(103,tblApril[9])</f>
        <v>0</v>
      </c>
      <c r="K10" s="11">
        <f>SUBTOTAL(103,tblApril[10])</f>
        <v>0</v>
      </c>
      <c r="L10" s="11">
        <f>SUBTOTAL(103,tblApril[11])</f>
        <v>0</v>
      </c>
      <c r="M10" s="11">
        <f>SUBTOTAL(103,tblApril[12])</f>
        <v>0</v>
      </c>
      <c r="N10" s="11">
        <f>SUBTOTAL(103,tblApril[13])</f>
        <v>0</v>
      </c>
      <c r="O10" s="11">
        <f>SUBTOTAL(103,tblApril[14])</f>
        <v>0</v>
      </c>
      <c r="P10" s="11">
        <f>SUBTOTAL(103,tblApril[15])</f>
        <v>0</v>
      </c>
      <c r="Q10" s="11">
        <f>SUBTOTAL(103,tblApril[16])</f>
        <v>0</v>
      </c>
      <c r="R10" s="11">
        <f>SUBTOTAL(103,tblApril[17])</f>
        <v>0</v>
      </c>
      <c r="S10" s="11">
        <f>SUBTOTAL(103,tblApril[18])</f>
        <v>0</v>
      </c>
      <c r="T10" s="11">
        <f>SUBTOTAL(103,tblApril[19])</f>
        <v>0</v>
      </c>
      <c r="U10" s="11">
        <f>SUBTOTAL(103,tblApril[20])</f>
        <v>0</v>
      </c>
      <c r="V10" s="11">
        <f>SUBTOTAL(103,tblApril[21])</f>
        <v>0</v>
      </c>
      <c r="W10" s="11">
        <f>SUBTOTAL(103,tblApril[22])</f>
        <v>0</v>
      </c>
      <c r="X10" s="11">
        <f>SUBTOTAL(103,tblApril[23])</f>
        <v>0</v>
      </c>
      <c r="Y10" s="11">
        <f>SUBTOTAL(103,tblApril[24])</f>
        <v>0</v>
      </c>
      <c r="Z10" s="11">
        <f>SUBTOTAL(103,tblApril[25])</f>
        <v>0</v>
      </c>
      <c r="AA10" s="11">
        <f>SUBTOTAL(103,tblApril[26])</f>
        <v>0</v>
      </c>
      <c r="AB10" s="11">
        <f>SUBTOTAL(103,tblApril[27])</f>
        <v>0</v>
      </c>
      <c r="AC10" s="11">
        <f>SUBTOTAL(103,tblApril[28])</f>
        <v>0</v>
      </c>
      <c r="AD10" s="11">
        <f>SUBTOTAL(103,tblApril[29])</f>
        <v>0</v>
      </c>
      <c r="AE10" s="11"/>
      <c r="AF10" s="11"/>
      <c r="AG10" s="11">
        <f>SUBTOTAL(109,tblApril[Total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55</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TEXT(WEEKDAY(DATE(CalendarYear,5,1),1),"aaa")</f>
        <v>Oca</v>
      </c>
      <c r="C3" s="29" t="str">
        <f>TEXT(WEEKDAY(DATE(CalendarYear,5,2),1),"aaa")</f>
        <v>Oca</v>
      </c>
      <c r="D3" s="29" t="str">
        <f>TEXT(WEEKDAY(DATE(CalendarYear,5,3),1),"aaa")</f>
        <v>Oca</v>
      </c>
      <c r="E3" s="29" t="str">
        <f>TEXT(WEEKDAY(DATE(CalendarYear,5,4),1),"aaa")</f>
        <v>Oca</v>
      </c>
      <c r="F3" s="29" t="str">
        <f>TEXT(WEEKDAY(DATE(CalendarYear,5,5),1),"aaa")</f>
        <v>Oca</v>
      </c>
      <c r="G3" s="29" t="str">
        <f>TEXT(WEEKDAY(DATE(CalendarYear,5,6),1),"aaa")</f>
        <v>Oca</v>
      </c>
      <c r="H3" s="29" t="str">
        <f>TEXT(WEEKDAY(DATE(CalendarYear,5,7),1),"aaa")</f>
        <v>Oca</v>
      </c>
      <c r="I3" s="29" t="str">
        <f>TEXT(WEEKDAY(DATE(CalendarYear,5,8),1),"aaa")</f>
        <v>Oca</v>
      </c>
      <c r="J3" s="29" t="str">
        <f>TEXT(WEEKDAY(DATE(CalendarYear,5,9),1),"aaa")</f>
        <v>Oca</v>
      </c>
      <c r="K3" s="29" t="str">
        <f>TEXT(WEEKDAY(DATE(CalendarYear,5,10),1),"aaa")</f>
        <v>Oca</v>
      </c>
      <c r="L3" s="29" t="str">
        <f>TEXT(WEEKDAY(DATE(CalendarYear,5,11),1),"aaa")</f>
        <v>Oca</v>
      </c>
      <c r="M3" s="29" t="str">
        <f>TEXT(WEEKDAY(DATE(CalendarYear,5,12),1),"aaa")</f>
        <v>Oca</v>
      </c>
      <c r="N3" s="29" t="str">
        <f>TEXT(WEEKDAY(DATE(CalendarYear,5,13),1),"aaa")</f>
        <v>Oca</v>
      </c>
      <c r="O3" s="29" t="str">
        <f>TEXT(WEEKDAY(DATE(CalendarYear,5,14),1),"aaa")</f>
        <v>Oca</v>
      </c>
      <c r="P3" s="29" t="str">
        <f>TEXT(WEEKDAY(DATE(CalendarYear,5,15),1),"aaa")</f>
        <v>Oca</v>
      </c>
      <c r="Q3" s="29" t="str">
        <f>TEXT(WEEKDAY(DATE(CalendarYear,5,16),1),"aaa")</f>
        <v>Oca</v>
      </c>
      <c r="R3" s="29" t="str">
        <f>TEXT(WEEKDAY(DATE(CalendarYear,5,17),1),"aaa")</f>
        <v>Oca</v>
      </c>
      <c r="S3" s="29" t="str">
        <f>TEXT(WEEKDAY(DATE(CalendarYear,5,18),1),"aaa")</f>
        <v>Oca</v>
      </c>
      <c r="T3" s="29" t="str">
        <f>TEXT(WEEKDAY(DATE(CalendarYear,5,19),1),"aaa")</f>
        <v>Oca</v>
      </c>
      <c r="U3" s="29" t="str">
        <f>TEXT(WEEKDAY(DATE(CalendarYear,5,20),1),"aaa")</f>
        <v>Oca</v>
      </c>
      <c r="V3" s="29" t="str">
        <f>TEXT(WEEKDAY(DATE(CalendarYear,5,21),1),"aaa")</f>
        <v>Oca</v>
      </c>
      <c r="W3" s="29" t="str">
        <f>TEXT(WEEKDAY(DATE(CalendarYear,5,22),1),"aaa")</f>
        <v>Oca</v>
      </c>
      <c r="X3" s="29" t="str">
        <f>TEXT(WEEKDAY(DATE(CalendarYear,5,23),1),"aaa")</f>
        <v>Oca</v>
      </c>
      <c r="Y3" s="29" t="str">
        <f>TEXT(WEEKDAY(DATE(CalendarYear,5,24),1),"aaa")</f>
        <v>Oca</v>
      </c>
      <c r="Z3" s="29" t="str">
        <f>TEXT(WEEKDAY(DATE(CalendarYear,5,25),1),"aaa")</f>
        <v>Oca</v>
      </c>
      <c r="AA3" s="29" t="str">
        <f>TEXT(WEEKDAY(DATE(CalendarYear,5,26),1),"aaa")</f>
        <v>Oca</v>
      </c>
      <c r="AB3" s="29" t="str">
        <f>TEXT(WEEKDAY(DATE(CalendarYear,5,27),1),"aaa")</f>
        <v>Oca</v>
      </c>
      <c r="AC3" s="29" t="str">
        <f>TEXT(WEEKDAY(DATE(CalendarYear,5,28),1),"aaa")</f>
        <v>Oca</v>
      </c>
      <c r="AD3" s="29" t="str">
        <f>TEXT(WEEKDAY(DATE(CalendarYear,5,29),1),"aaa")</f>
        <v>Oca</v>
      </c>
      <c r="AE3" s="29" t="str">
        <f>TEXT(WEEKDAY(DATE(CalendarYear,5,30),1),"aaa")</f>
        <v>Oca</v>
      </c>
      <c r="AF3" s="29" t="str">
        <f>TEXT(WEEKDAY(DATE(CalendarYear,5,31),1),"aaa")</f>
        <v>Oca</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x14ac:dyDescent="0.25">
      <c r="A10" s="39" t="str">
        <f>MonthName&amp;" Total"</f>
        <v>May Total</v>
      </c>
      <c r="B10" s="11">
        <f>SUBTOTAL(103,tblMay[1])</f>
        <v>0</v>
      </c>
      <c r="C10" s="11">
        <f>SUBTOTAL(103,tblMay[2])</f>
        <v>0</v>
      </c>
      <c r="D10" s="11">
        <f>SUBTOTAL(103,tblMay[3])</f>
        <v>0</v>
      </c>
      <c r="E10" s="11">
        <f>SUBTOTAL(103,tblMay[4])</f>
        <v>0</v>
      </c>
      <c r="F10" s="11">
        <f>SUBTOTAL(103,tblMay[5])</f>
        <v>0</v>
      </c>
      <c r="G10" s="11">
        <f>SUBTOTAL(103,tblMay[6])</f>
        <v>0</v>
      </c>
      <c r="H10" s="11">
        <f>SUBTOTAL(103,tblMay[7])</f>
        <v>0</v>
      </c>
      <c r="I10" s="11">
        <f>SUBTOTAL(103,tblMay[8])</f>
        <v>0</v>
      </c>
      <c r="J10" s="11">
        <f>SUBTOTAL(103,tblMay[9])</f>
        <v>0</v>
      </c>
      <c r="K10" s="11">
        <f>SUBTOTAL(103,tblMay[10])</f>
        <v>0</v>
      </c>
      <c r="L10" s="11">
        <f>SUBTOTAL(103,tblMay[11])</f>
        <v>0</v>
      </c>
      <c r="M10" s="11">
        <f>SUBTOTAL(103,tblMay[12])</f>
        <v>0</v>
      </c>
      <c r="N10" s="11">
        <f>SUBTOTAL(103,tblMay[13])</f>
        <v>0</v>
      </c>
      <c r="O10" s="11">
        <f>SUBTOTAL(103,tblMay[14])</f>
        <v>0</v>
      </c>
      <c r="P10" s="11">
        <f>SUBTOTAL(103,tblMay[15])</f>
        <v>0</v>
      </c>
      <c r="Q10" s="11">
        <f>SUBTOTAL(103,tblMay[16])</f>
        <v>0</v>
      </c>
      <c r="R10" s="11">
        <f>SUBTOTAL(103,tblMay[17])</f>
        <v>0</v>
      </c>
      <c r="S10" s="11">
        <f>SUBTOTAL(103,tblMay[18])</f>
        <v>0</v>
      </c>
      <c r="T10" s="11">
        <f>SUBTOTAL(103,tblMay[19])</f>
        <v>0</v>
      </c>
      <c r="U10" s="11">
        <f>SUBTOTAL(103,tblMay[20])</f>
        <v>0</v>
      </c>
      <c r="V10" s="11">
        <f>SUBTOTAL(103,tblMay[21])</f>
        <v>0</v>
      </c>
      <c r="W10" s="11">
        <f>SUBTOTAL(103,tblMay[22])</f>
        <v>0</v>
      </c>
      <c r="X10" s="11">
        <f>SUBTOTAL(103,tblMay[23])</f>
        <v>0</v>
      </c>
      <c r="Y10" s="11">
        <f>SUBTOTAL(103,tblMay[24])</f>
        <v>0</v>
      </c>
      <c r="Z10" s="11">
        <f>SUBTOTAL(103,tblMay[25])</f>
        <v>0</v>
      </c>
      <c r="AA10" s="11">
        <f>SUBTOTAL(103,tblMay[26])</f>
        <v>0</v>
      </c>
      <c r="AB10" s="11">
        <f>SUBTOTAL(103,tblMay[27])</f>
        <v>0</v>
      </c>
      <c r="AC10" s="11">
        <f>SUBTOTAL(103,tblMay[28])</f>
        <v>0</v>
      </c>
      <c r="AD10" s="11">
        <f>SUBTOTAL(103,tblMay[29])</f>
        <v>0</v>
      </c>
      <c r="AE10" s="11"/>
      <c r="AF10" s="11"/>
      <c r="AG10" s="11">
        <f>SUBTOTAL(109,tblMay[Total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56</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TEXT(WEEKDAY(DATE(CalendarYear,6,1),1),"aaa")</f>
        <v>Oca</v>
      </c>
      <c r="C3" s="29" t="str">
        <f>TEXT(WEEKDAY(DATE(CalendarYear,6,2),1),"aaa")</f>
        <v>Oca</v>
      </c>
      <c r="D3" s="29" t="str">
        <f>TEXT(WEEKDAY(DATE(CalendarYear,6,3),1),"aaa")</f>
        <v>Oca</v>
      </c>
      <c r="E3" s="29" t="str">
        <f>TEXT(WEEKDAY(DATE(CalendarYear,6,4),1),"aaa")</f>
        <v>Oca</v>
      </c>
      <c r="F3" s="29" t="str">
        <f>TEXT(WEEKDAY(DATE(CalendarYear,6,5),1),"aaa")</f>
        <v>Oca</v>
      </c>
      <c r="G3" s="29" t="str">
        <f>TEXT(WEEKDAY(DATE(CalendarYear,6,6),1),"aaa")</f>
        <v>Oca</v>
      </c>
      <c r="H3" s="29" t="str">
        <f>TEXT(WEEKDAY(DATE(CalendarYear,6,7),1),"aaa")</f>
        <v>Oca</v>
      </c>
      <c r="I3" s="29" t="str">
        <f>TEXT(WEEKDAY(DATE(CalendarYear,6,8),1),"aaa")</f>
        <v>Oca</v>
      </c>
      <c r="J3" s="29" t="str">
        <f>TEXT(WEEKDAY(DATE(CalendarYear,6,9),1),"aaa")</f>
        <v>Oca</v>
      </c>
      <c r="K3" s="29" t="str">
        <f>TEXT(WEEKDAY(DATE(CalendarYear,6,10),1),"aaa")</f>
        <v>Oca</v>
      </c>
      <c r="L3" s="29" t="str">
        <f>TEXT(WEEKDAY(DATE(CalendarYear,6,11),1),"aaa")</f>
        <v>Oca</v>
      </c>
      <c r="M3" s="29" t="str">
        <f>TEXT(WEEKDAY(DATE(CalendarYear,6,12),1),"aaa")</f>
        <v>Oca</v>
      </c>
      <c r="N3" s="29" t="str">
        <f>TEXT(WEEKDAY(DATE(CalendarYear,6,13),1),"aaa")</f>
        <v>Oca</v>
      </c>
      <c r="O3" s="29" t="str">
        <f>TEXT(WEEKDAY(DATE(CalendarYear,6,14),1),"aaa")</f>
        <v>Oca</v>
      </c>
      <c r="P3" s="29" t="str">
        <f>TEXT(WEEKDAY(DATE(CalendarYear,6,15),1),"aaa")</f>
        <v>Oca</v>
      </c>
      <c r="Q3" s="29" t="str">
        <f>TEXT(WEEKDAY(DATE(CalendarYear,6,16),1),"aaa")</f>
        <v>Oca</v>
      </c>
      <c r="R3" s="29" t="str">
        <f>TEXT(WEEKDAY(DATE(CalendarYear,6,17),1),"aaa")</f>
        <v>Oca</v>
      </c>
      <c r="S3" s="29" t="str">
        <f>TEXT(WEEKDAY(DATE(CalendarYear,6,18),1),"aaa")</f>
        <v>Oca</v>
      </c>
      <c r="T3" s="29" t="str">
        <f>TEXT(WEEKDAY(DATE(CalendarYear,6,19),1),"aaa")</f>
        <v>Oca</v>
      </c>
      <c r="U3" s="29" t="str">
        <f>TEXT(WEEKDAY(DATE(CalendarYear,6,20),1),"aaa")</f>
        <v>Oca</v>
      </c>
      <c r="V3" s="29" t="str">
        <f>TEXT(WEEKDAY(DATE(CalendarYear,6,21),1),"aaa")</f>
        <v>Oca</v>
      </c>
      <c r="W3" s="29" t="str">
        <f>TEXT(WEEKDAY(DATE(CalendarYear,6,22),1),"aaa")</f>
        <v>Oca</v>
      </c>
      <c r="X3" s="29" t="str">
        <f>TEXT(WEEKDAY(DATE(CalendarYear,6,23),1),"aaa")</f>
        <v>Oca</v>
      </c>
      <c r="Y3" s="29" t="str">
        <f>TEXT(WEEKDAY(DATE(CalendarYear,6,24),1),"aaa")</f>
        <v>Oca</v>
      </c>
      <c r="Z3" s="29" t="str">
        <f>TEXT(WEEKDAY(DATE(CalendarYear,6,25),1),"aaa")</f>
        <v>Oca</v>
      </c>
      <c r="AA3" s="29" t="str">
        <f>TEXT(WEEKDAY(DATE(CalendarYear,6,26),1),"aaa")</f>
        <v>Oca</v>
      </c>
      <c r="AB3" s="29" t="str">
        <f>TEXT(WEEKDAY(DATE(CalendarYear,6,27),1),"aaa")</f>
        <v>Oca</v>
      </c>
      <c r="AC3" s="29" t="str">
        <f>TEXT(WEEKDAY(DATE(CalendarYear,6,28),1),"aaa")</f>
        <v>Oca</v>
      </c>
      <c r="AD3" s="29" t="str">
        <f>TEXT(WEEKDAY(DATE(CalendarYear,6,29),1),"aaa")</f>
        <v>Oca</v>
      </c>
      <c r="AE3" s="29" t="str">
        <f>TEXT(WEEKDAY(DATE(CalendarYear,6,30),1),"aaa")</f>
        <v>Oca</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x14ac:dyDescent="0.25">
      <c r="A10" s="39" t="str">
        <f>MonthName&amp;" Total"</f>
        <v>June Total</v>
      </c>
      <c r="B10" s="11">
        <f>SUBTOTAL(103,tblJune[1])</f>
        <v>0</v>
      </c>
      <c r="C10" s="11">
        <f>SUBTOTAL(103,tblJune[2])</f>
        <v>0</v>
      </c>
      <c r="D10" s="11">
        <f>SUBTOTAL(103,tblJune[3])</f>
        <v>0</v>
      </c>
      <c r="E10" s="11">
        <f>SUBTOTAL(103,tblJune[4])</f>
        <v>0</v>
      </c>
      <c r="F10" s="11">
        <f>SUBTOTAL(103,tblJune[5])</f>
        <v>0</v>
      </c>
      <c r="G10" s="11">
        <f>SUBTOTAL(103,tblJune[6])</f>
        <v>0</v>
      </c>
      <c r="H10" s="11">
        <f>SUBTOTAL(103,tblJune[7])</f>
        <v>0</v>
      </c>
      <c r="I10" s="11">
        <f>SUBTOTAL(103,tblJune[8])</f>
        <v>0</v>
      </c>
      <c r="J10" s="11">
        <f>SUBTOTAL(103,tblJune[9])</f>
        <v>0</v>
      </c>
      <c r="K10" s="11">
        <f>SUBTOTAL(103,tblJune[10])</f>
        <v>0</v>
      </c>
      <c r="L10" s="11">
        <f>SUBTOTAL(103,tblJune[11])</f>
        <v>0</v>
      </c>
      <c r="M10" s="11">
        <f>SUBTOTAL(103,tblJune[12])</f>
        <v>0</v>
      </c>
      <c r="N10" s="11">
        <f>SUBTOTAL(103,tblJune[13])</f>
        <v>0</v>
      </c>
      <c r="O10" s="11">
        <f>SUBTOTAL(103,tblJune[14])</f>
        <v>0</v>
      </c>
      <c r="P10" s="11">
        <f>SUBTOTAL(103,tblJune[15])</f>
        <v>0</v>
      </c>
      <c r="Q10" s="11">
        <f>SUBTOTAL(103,tblJune[16])</f>
        <v>0</v>
      </c>
      <c r="R10" s="11">
        <f>SUBTOTAL(103,tblJune[17])</f>
        <v>0</v>
      </c>
      <c r="S10" s="11">
        <f>SUBTOTAL(103,tblJune[18])</f>
        <v>0</v>
      </c>
      <c r="T10" s="11">
        <f>SUBTOTAL(103,tblJune[19])</f>
        <v>0</v>
      </c>
      <c r="U10" s="11">
        <f>SUBTOTAL(103,tblJune[20])</f>
        <v>0</v>
      </c>
      <c r="V10" s="11">
        <f>SUBTOTAL(103,tblJune[21])</f>
        <v>0</v>
      </c>
      <c r="W10" s="11">
        <f>SUBTOTAL(103,tblJune[22])</f>
        <v>0</v>
      </c>
      <c r="X10" s="11">
        <f>SUBTOTAL(103,tblJune[23])</f>
        <v>0</v>
      </c>
      <c r="Y10" s="11">
        <f>SUBTOTAL(103,tblJune[24])</f>
        <v>0</v>
      </c>
      <c r="Z10" s="11">
        <f>SUBTOTAL(103,tblJune[25])</f>
        <v>0</v>
      </c>
      <c r="AA10" s="11">
        <f>SUBTOTAL(103,tblJune[26])</f>
        <v>0</v>
      </c>
      <c r="AB10" s="11">
        <f>SUBTOTAL(103,tblJune[27])</f>
        <v>0</v>
      </c>
      <c r="AC10" s="11">
        <f>SUBTOTAL(103,tblJune[28])</f>
        <v>0</v>
      </c>
      <c r="AD10" s="11">
        <f>SUBTOTAL(103,tblJune[29])</f>
        <v>0</v>
      </c>
      <c r="AE10" s="11"/>
      <c r="AF10" s="11"/>
      <c r="AG10" s="11">
        <f>SUBTOTAL(109,tblJune[Total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57</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TEXT(WEEKDAY(DATE(CalendarYear,7,1),1),"aaa")</f>
        <v>Oca</v>
      </c>
      <c r="C3" s="29" t="str">
        <f>TEXT(WEEKDAY(DATE(CalendarYear,7,2),1),"aaa")</f>
        <v>Oca</v>
      </c>
      <c r="D3" s="29" t="str">
        <f>TEXT(WEEKDAY(DATE(CalendarYear,7,3),1),"aaa")</f>
        <v>Oca</v>
      </c>
      <c r="E3" s="29" t="str">
        <f>TEXT(WEEKDAY(DATE(CalendarYear,7,4),1),"aaa")</f>
        <v>Oca</v>
      </c>
      <c r="F3" s="29" t="str">
        <f>TEXT(WEEKDAY(DATE(CalendarYear,7,5),1),"aaa")</f>
        <v>Oca</v>
      </c>
      <c r="G3" s="29" t="str">
        <f>TEXT(WEEKDAY(DATE(CalendarYear,7,6),1),"aaa")</f>
        <v>Oca</v>
      </c>
      <c r="H3" s="29" t="str">
        <f>TEXT(WEEKDAY(DATE(CalendarYear,7,7),1),"aaa")</f>
        <v>Oca</v>
      </c>
      <c r="I3" s="29" t="str">
        <f>TEXT(WEEKDAY(DATE(CalendarYear,7,8),1),"aaa")</f>
        <v>Oca</v>
      </c>
      <c r="J3" s="29" t="str">
        <f>TEXT(WEEKDAY(DATE(CalendarYear,7,9),1),"aaa")</f>
        <v>Oca</v>
      </c>
      <c r="K3" s="29" t="str">
        <f>TEXT(WEEKDAY(DATE(CalendarYear,7,10),1),"aaa")</f>
        <v>Oca</v>
      </c>
      <c r="L3" s="29" t="str">
        <f>TEXT(WEEKDAY(DATE(CalendarYear,7,11),1),"aaa")</f>
        <v>Oca</v>
      </c>
      <c r="M3" s="29" t="str">
        <f>TEXT(WEEKDAY(DATE(CalendarYear,7,12),1),"aaa")</f>
        <v>Oca</v>
      </c>
      <c r="N3" s="29" t="str">
        <f>TEXT(WEEKDAY(DATE(CalendarYear,7,13),1),"aaa")</f>
        <v>Oca</v>
      </c>
      <c r="O3" s="29" t="str">
        <f>TEXT(WEEKDAY(DATE(CalendarYear,7,14),1),"aaa")</f>
        <v>Oca</v>
      </c>
      <c r="P3" s="29" t="str">
        <f>TEXT(WEEKDAY(DATE(CalendarYear,7,15),1),"aaa")</f>
        <v>Oca</v>
      </c>
      <c r="Q3" s="29" t="str">
        <f>TEXT(WEEKDAY(DATE(CalendarYear,7,16),1),"aaa")</f>
        <v>Oca</v>
      </c>
      <c r="R3" s="29" t="str">
        <f>TEXT(WEEKDAY(DATE(CalendarYear,7,17),1),"aaa")</f>
        <v>Oca</v>
      </c>
      <c r="S3" s="29" t="str">
        <f>TEXT(WEEKDAY(DATE(CalendarYear,7,18),1),"aaa")</f>
        <v>Oca</v>
      </c>
      <c r="T3" s="29" t="str">
        <f>TEXT(WEEKDAY(DATE(CalendarYear,7,19),1),"aaa")</f>
        <v>Oca</v>
      </c>
      <c r="U3" s="29" t="str">
        <f>TEXT(WEEKDAY(DATE(CalendarYear,7,20),1),"aaa")</f>
        <v>Oca</v>
      </c>
      <c r="V3" s="29" t="str">
        <f>TEXT(WEEKDAY(DATE(CalendarYear,7,21),1),"aaa")</f>
        <v>Oca</v>
      </c>
      <c r="W3" s="29" t="str">
        <f>TEXT(WEEKDAY(DATE(CalendarYear,7,22),1),"aaa")</f>
        <v>Oca</v>
      </c>
      <c r="X3" s="29" t="str">
        <f>TEXT(WEEKDAY(DATE(CalendarYear,7,23),1),"aaa")</f>
        <v>Oca</v>
      </c>
      <c r="Y3" s="29" t="str">
        <f>TEXT(WEEKDAY(DATE(CalendarYear,7,24),1),"aaa")</f>
        <v>Oca</v>
      </c>
      <c r="Z3" s="29" t="str">
        <f>TEXT(WEEKDAY(DATE(CalendarYear,7,25),1),"aaa")</f>
        <v>Oca</v>
      </c>
      <c r="AA3" s="29" t="str">
        <f>TEXT(WEEKDAY(DATE(CalendarYear,7,26),1),"aaa")</f>
        <v>Oca</v>
      </c>
      <c r="AB3" s="29" t="str">
        <f>TEXT(WEEKDAY(DATE(CalendarYear,7,27),1),"aaa")</f>
        <v>Oca</v>
      </c>
      <c r="AC3" s="29" t="str">
        <f>TEXT(WEEKDAY(DATE(CalendarYear,7,28),1),"aaa")</f>
        <v>Oca</v>
      </c>
      <c r="AD3" s="29" t="str">
        <f>TEXT(WEEKDAY(DATE(CalendarYear,7,29),1),"aaa")</f>
        <v>Oca</v>
      </c>
      <c r="AE3" s="29" t="str">
        <f>TEXT(WEEKDAY(DATE(CalendarYear,7,30),1),"aaa")</f>
        <v>Oca</v>
      </c>
      <c r="AF3" s="29" t="str">
        <f>TEXT(WEEKDAY(DATE(CalendarYear,7,31),1),"aaa")</f>
        <v>Oca</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x14ac:dyDescent="0.25">
      <c r="A10" s="39" t="str">
        <f>MonthName&amp;" Total"</f>
        <v>July Total</v>
      </c>
      <c r="B10" s="11">
        <f>SUBTOTAL(103,tblJuly[1])</f>
        <v>0</v>
      </c>
      <c r="C10" s="11">
        <f>SUBTOTAL(103,tblJuly[2])</f>
        <v>0</v>
      </c>
      <c r="D10" s="11">
        <f>SUBTOTAL(103,tblJuly[3])</f>
        <v>0</v>
      </c>
      <c r="E10" s="11">
        <f>SUBTOTAL(103,tblJuly[4])</f>
        <v>0</v>
      </c>
      <c r="F10" s="11">
        <f>SUBTOTAL(103,tblJuly[5])</f>
        <v>0</v>
      </c>
      <c r="G10" s="11">
        <f>SUBTOTAL(103,tblJuly[6])</f>
        <v>0</v>
      </c>
      <c r="H10" s="11">
        <f>SUBTOTAL(103,tblJuly[7])</f>
        <v>0</v>
      </c>
      <c r="I10" s="11">
        <f>SUBTOTAL(103,tblJuly[8])</f>
        <v>0</v>
      </c>
      <c r="J10" s="11">
        <f>SUBTOTAL(103,tblJuly[9])</f>
        <v>0</v>
      </c>
      <c r="K10" s="11">
        <f>SUBTOTAL(103,tblJuly[10])</f>
        <v>0</v>
      </c>
      <c r="L10" s="11">
        <f>SUBTOTAL(103,tblJuly[11])</f>
        <v>0</v>
      </c>
      <c r="M10" s="11">
        <f>SUBTOTAL(103,tblJuly[12])</f>
        <v>0</v>
      </c>
      <c r="N10" s="11">
        <f>SUBTOTAL(103,tblJuly[13])</f>
        <v>0</v>
      </c>
      <c r="O10" s="11">
        <f>SUBTOTAL(103,tblJuly[14])</f>
        <v>0</v>
      </c>
      <c r="P10" s="11">
        <f>SUBTOTAL(103,tblJuly[15])</f>
        <v>0</v>
      </c>
      <c r="Q10" s="11">
        <f>SUBTOTAL(103,tblJuly[16])</f>
        <v>0</v>
      </c>
      <c r="R10" s="11">
        <f>SUBTOTAL(103,tblJuly[17])</f>
        <v>0</v>
      </c>
      <c r="S10" s="11">
        <f>SUBTOTAL(103,tblJuly[18])</f>
        <v>0</v>
      </c>
      <c r="T10" s="11">
        <f>SUBTOTAL(103,tblJuly[19])</f>
        <v>0</v>
      </c>
      <c r="U10" s="11">
        <f>SUBTOTAL(103,tblJuly[20])</f>
        <v>0</v>
      </c>
      <c r="V10" s="11">
        <f>SUBTOTAL(103,tblJuly[21])</f>
        <v>0</v>
      </c>
      <c r="W10" s="11">
        <f>SUBTOTAL(103,tblJuly[22])</f>
        <v>0</v>
      </c>
      <c r="X10" s="11">
        <f>SUBTOTAL(103,tblJuly[23])</f>
        <v>0</v>
      </c>
      <c r="Y10" s="11">
        <f>SUBTOTAL(103,tblJuly[24])</f>
        <v>0</v>
      </c>
      <c r="Z10" s="11">
        <f>SUBTOTAL(103,tblJuly[25])</f>
        <v>0</v>
      </c>
      <c r="AA10" s="11">
        <f>SUBTOTAL(103,tblJuly[26])</f>
        <v>0</v>
      </c>
      <c r="AB10" s="11">
        <f>SUBTOTAL(103,tblJuly[27])</f>
        <v>0</v>
      </c>
      <c r="AC10" s="11">
        <f>SUBTOTAL(103,tblJuly[28])</f>
        <v>0</v>
      </c>
      <c r="AD10" s="11">
        <f>SUBTOTAL(103,tblJuly[29])</f>
        <v>0</v>
      </c>
      <c r="AE10" s="11"/>
      <c r="AF10" s="11"/>
      <c r="AG10" s="11">
        <f>SUBTOTAL(109,tblJuly[Total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58</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TEXT(WEEKDAY(DATE(CalendarYear,8,1),1),"aaa")</f>
        <v>Oca</v>
      </c>
      <c r="C3" s="29" t="str">
        <f>TEXT(WEEKDAY(DATE(CalendarYear,8,2),1),"aaa")</f>
        <v>Oca</v>
      </c>
      <c r="D3" s="29" t="str">
        <f>TEXT(WEEKDAY(DATE(CalendarYear,8,3),1),"aaa")</f>
        <v>Oca</v>
      </c>
      <c r="E3" s="29" t="str">
        <f>TEXT(WEEKDAY(DATE(CalendarYear,8,4),1),"aaa")</f>
        <v>Oca</v>
      </c>
      <c r="F3" s="29" t="str">
        <f>TEXT(WEEKDAY(DATE(CalendarYear,8,5),1),"aaa")</f>
        <v>Oca</v>
      </c>
      <c r="G3" s="29" t="str">
        <f>TEXT(WEEKDAY(DATE(CalendarYear,8,6),1),"aaa")</f>
        <v>Oca</v>
      </c>
      <c r="H3" s="29" t="str">
        <f>TEXT(WEEKDAY(DATE(CalendarYear,8,7),1),"aaa")</f>
        <v>Oca</v>
      </c>
      <c r="I3" s="29" t="str">
        <f>TEXT(WEEKDAY(DATE(CalendarYear,8,8),1),"aaa")</f>
        <v>Oca</v>
      </c>
      <c r="J3" s="29" t="str">
        <f>TEXT(WEEKDAY(DATE(CalendarYear,8,9),1),"aaa")</f>
        <v>Oca</v>
      </c>
      <c r="K3" s="29" t="str">
        <f>TEXT(WEEKDAY(DATE(CalendarYear,8,10),1),"aaa")</f>
        <v>Oca</v>
      </c>
      <c r="L3" s="29" t="str">
        <f>TEXT(WEEKDAY(DATE(CalendarYear,8,11),1),"aaa")</f>
        <v>Oca</v>
      </c>
      <c r="M3" s="29" t="str">
        <f>TEXT(WEEKDAY(DATE(CalendarYear,8,12),1),"aaa")</f>
        <v>Oca</v>
      </c>
      <c r="N3" s="29" t="str">
        <f>TEXT(WEEKDAY(DATE(CalendarYear,8,13),1),"aaa")</f>
        <v>Oca</v>
      </c>
      <c r="O3" s="29" t="str">
        <f>TEXT(WEEKDAY(DATE(CalendarYear,8,14),1),"aaa")</f>
        <v>Oca</v>
      </c>
      <c r="P3" s="29" t="str">
        <f>TEXT(WEEKDAY(DATE(CalendarYear,8,15),1),"aaa")</f>
        <v>Oca</v>
      </c>
      <c r="Q3" s="29" t="str">
        <f>TEXT(WEEKDAY(DATE(CalendarYear,8,16),1),"aaa")</f>
        <v>Oca</v>
      </c>
      <c r="R3" s="29" t="str">
        <f>TEXT(WEEKDAY(DATE(CalendarYear,8,17),1),"aaa")</f>
        <v>Oca</v>
      </c>
      <c r="S3" s="29" t="str">
        <f>TEXT(WEEKDAY(DATE(CalendarYear,8,18),1),"aaa")</f>
        <v>Oca</v>
      </c>
      <c r="T3" s="29" t="str">
        <f>TEXT(WEEKDAY(DATE(CalendarYear,8,19),1),"aaa")</f>
        <v>Oca</v>
      </c>
      <c r="U3" s="29" t="str">
        <f>TEXT(WEEKDAY(DATE(CalendarYear,8,20),1),"aaa")</f>
        <v>Oca</v>
      </c>
      <c r="V3" s="29" t="str">
        <f>TEXT(WEEKDAY(DATE(CalendarYear,8,21),1),"aaa")</f>
        <v>Oca</v>
      </c>
      <c r="W3" s="29" t="str">
        <f>TEXT(WEEKDAY(DATE(CalendarYear,8,22),1),"aaa")</f>
        <v>Oca</v>
      </c>
      <c r="X3" s="29" t="str">
        <f>TEXT(WEEKDAY(DATE(CalendarYear,8,23),1),"aaa")</f>
        <v>Oca</v>
      </c>
      <c r="Y3" s="29" t="str">
        <f>TEXT(WEEKDAY(DATE(CalendarYear,8,24),1),"aaa")</f>
        <v>Oca</v>
      </c>
      <c r="Z3" s="29" t="str">
        <f>TEXT(WEEKDAY(DATE(CalendarYear,8,25),1),"aaa")</f>
        <v>Oca</v>
      </c>
      <c r="AA3" s="29" t="str">
        <f>TEXT(WEEKDAY(DATE(CalendarYear,8,26),1),"aaa")</f>
        <v>Oca</v>
      </c>
      <c r="AB3" s="29" t="str">
        <f>TEXT(WEEKDAY(DATE(CalendarYear,8,27),1),"aaa")</f>
        <v>Oca</v>
      </c>
      <c r="AC3" s="29" t="str">
        <f>TEXT(WEEKDAY(DATE(CalendarYear,8,28),1),"aaa")</f>
        <v>Oca</v>
      </c>
      <c r="AD3" s="29" t="str">
        <f>TEXT(WEEKDAY(DATE(CalendarYear,8,29),1),"aaa")</f>
        <v>Oca</v>
      </c>
      <c r="AE3" s="29" t="str">
        <f>TEXT(WEEKDAY(DATE(CalendarYear,8,30),1),"aaa")</f>
        <v>Oca</v>
      </c>
      <c r="AF3" s="29" t="str">
        <f>TEXT(WEEKDAY(DATE(CalendarYear,8,31),1),"aaa")</f>
        <v>Oca</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x14ac:dyDescent="0.25">
      <c r="A10" s="39" t="str">
        <f>MonthName&amp;" Total"</f>
        <v>August Total</v>
      </c>
      <c r="B10" s="11">
        <f>SUBTOTAL(103,tblAugust[1])</f>
        <v>0</v>
      </c>
      <c r="C10" s="11">
        <f>SUBTOTAL(103,tblAugust[2])</f>
        <v>0</v>
      </c>
      <c r="D10" s="11">
        <f>SUBTOTAL(103,tblAugust[3])</f>
        <v>0</v>
      </c>
      <c r="E10" s="11">
        <f>SUBTOTAL(103,tblAugust[4])</f>
        <v>0</v>
      </c>
      <c r="F10" s="11">
        <f>SUBTOTAL(103,tblAugust[5])</f>
        <v>0</v>
      </c>
      <c r="G10" s="11">
        <f>SUBTOTAL(103,tblAugust[6])</f>
        <v>0</v>
      </c>
      <c r="H10" s="11">
        <f>SUBTOTAL(103,tblAugust[7])</f>
        <v>0</v>
      </c>
      <c r="I10" s="11">
        <f>SUBTOTAL(103,tblAugust[8])</f>
        <v>0</v>
      </c>
      <c r="J10" s="11">
        <f>SUBTOTAL(103,tblAugust[9])</f>
        <v>0</v>
      </c>
      <c r="K10" s="11">
        <f>SUBTOTAL(103,tblAugust[10])</f>
        <v>0</v>
      </c>
      <c r="L10" s="11">
        <f>SUBTOTAL(103,tblAugust[11])</f>
        <v>0</v>
      </c>
      <c r="M10" s="11">
        <f>SUBTOTAL(103,tblAugust[12])</f>
        <v>0</v>
      </c>
      <c r="N10" s="11">
        <f>SUBTOTAL(103,tblAugust[13])</f>
        <v>0</v>
      </c>
      <c r="O10" s="11">
        <f>SUBTOTAL(103,tblAugust[14])</f>
        <v>0</v>
      </c>
      <c r="P10" s="11">
        <f>SUBTOTAL(103,tblAugust[15])</f>
        <v>0</v>
      </c>
      <c r="Q10" s="11">
        <f>SUBTOTAL(103,tblAugust[16])</f>
        <v>0</v>
      </c>
      <c r="R10" s="11">
        <f>SUBTOTAL(103,tblAugust[17])</f>
        <v>0</v>
      </c>
      <c r="S10" s="11">
        <f>SUBTOTAL(103,tblAugust[18])</f>
        <v>0</v>
      </c>
      <c r="T10" s="11">
        <f>SUBTOTAL(103,tblAugust[19])</f>
        <v>0</v>
      </c>
      <c r="U10" s="11">
        <f>SUBTOTAL(103,tblAugust[20])</f>
        <v>0</v>
      </c>
      <c r="V10" s="11">
        <f>SUBTOTAL(103,tblAugust[21])</f>
        <v>0</v>
      </c>
      <c r="W10" s="11">
        <f>SUBTOTAL(103,tblAugust[22])</f>
        <v>0</v>
      </c>
      <c r="X10" s="11">
        <f>SUBTOTAL(103,tblAugust[23])</f>
        <v>0</v>
      </c>
      <c r="Y10" s="11">
        <f>SUBTOTAL(103,tblAugust[24])</f>
        <v>0</v>
      </c>
      <c r="Z10" s="11">
        <f>SUBTOTAL(103,tblAugust[25])</f>
        <v>0</v>
      </c>
      <c r="AA10" s="11">
        <f>SUBTOTAL(103,tblAugust[26])</f>
        <v>0</v>
      </c>
      <c r="AB10" s="11">
        <f>SUBTOTAL(103,tblAugust[27])</f>
        <v>0</v>
      </c>
      <c r="AC10" s="11">
        <f>SUBTOTAL(103,tblAugust[28])</f>
        <v>0</v>
      </c>
      <c r="AD10" s="11">
        <f>SUBTOTAL(103,tblAugust[29])</f>
        <v>0</v>
      </c>
      <c r="AE10" s="11"/>
      <c r="AF10" s="11"/>
      <c r="AG10" s="11">
        <f>SUBTOTAL(109,tblAugust[Total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TEXT(WEEKDAY(DATE(CalendarYear,9,1),1),"aaa")</f>
        <v>Oca</v>
      </c>
      <c r="C3" s="29" t="str">
        <f>TEXT(WEEKDAY(DATE(CalendarYear,9,2),1),"aaa")</f>
        <v>Oca</v>
      </c>
      <c r="D3" s="29" t="str">
        <f>TEXT(WEEKDAY(DATE(CalendarYear,9,3),1),"aaa")</f>
        <v>Oca</v>
      </c>
      <c r="E3" s="29" t="str">
        <f>TEXT(WEEKDAY(DATE(CalendarYear,9,4),1),"aaa")</f>
        <v>Oca</v>
      </c>
      <c r="F3" s="29" t="str">
        <f>TEXT(WEEKDAY(DATE(CalendarYear,9,5),1),"aaa")</f>
        <v>Oca</v>
      </c>
      <c r="G3" s="29" t="str">
        <f>TEXT(WEEKDAY(DATE(CalendarYear,9,6),1),"aaa")</f>
        <v>Oca</v>
      </c>
      <c r="H3" s="29" t="str">
        <f>TEXT(WEEKDAY(DATE(CalendarYear,9,7),1),"aaa")</f>
        <v>Oca</v>
      </c>
      <c r="I3" s="29" t="str">
        <f>TEXT(WEEKDAY(DATE(CalendarYear,9,8),1),"aaa")</f>
        <v>Oca</v>
      </c>
      <c r="J3" s="29" t="str">
        <f>TEXT(WEEKDAY(DATE(CalendarYear,9,9),1),"aaa")</f>
        <v>Oca</v>
      </c>
      <c r="K3" s="29" t="str">
        <f>TEXT(WEEKDAY(DATE(CalendarYear,9,10),1),"aaa")</f>
        <v>Oca</v>
      </c>
      <c r="L3" s="29" t="str">
        <f>TEXT(WEEKDAY(DATE(CalendarYear,9,11),1),"aaa")</f>
        <v>Oca</v>
      </c>
      <c r="M3" s="29" t="str">
        <f>TEXT(WEEKDAY(DATE(CalendarYear,9,12),1),"aaa")</f>
        <v>Oca</v>
      </c>
      <c r="N3" s="29" t="str">
        <f>TEXT(WEEKDAY(DATE(CalendarYear,9,13),1),"aaa")</f>
        <v>Oca</v>
      </c>
      <c r="O3" s="29" t="str">
        <f>TEXT(WEEKDAY(DATE(CalendarYear,9,14),1),"aaa")</f>
        <v>Oca</v>
      </c>
      <c r="P3" s="29" t="str">
        <f>TEXT(WEEKDAY(DATE(CalendarYear,9,15),1),"aaa")</f>
        <v>Oca</v>
      </c>
      <c r="Q3" s="29" t="str">
        <f>TEXT(WEEKDAY(DATE(CalendarYear,9,16),1),"aaa")</f>
        <v>Oca</v>
      </c>
      <c r="R3" s="29" t="str">
        <f>TEXT(WEEKDAY(DATE(CalendarYear,9,17),1),"aaa")</f>
        <v>Oca</v>
      </c>
      <c r="S3" s="29" t="str">
        <f>TEXT(WEEKDAY(DATE(CalendarYear,9,18),1),"aaa")</f>
        <v>Oca</v>
      </c>
      <c r="T3" s="29" t="str">
        <f>TEXT(WEEKDAY(DATE(CalendarYear,9,19),1),"aaa")</f>
        <v>Oca</v>
      </c>
      <c r="U3" s="29" t="str">
        <f>TEXT(WEEKDAY(DATE(CalendarYear,9,20),1),"aaa")</f>
        <v>Oca</v>
      </c>
      <c r="V3" s="29" t="str">
        <f>TEXT(WEEKDAY(DATE(CalendarYear,9,21),1),"aaa")</f>
        <v>Oca</v>
      </c>
      <c r="W3" s="29" t="str">
        <f>TEXT(WEEKDAY(DATE(CalendarYear,9,22),1),"aaa")</f>
        <v>Oca</v>
      </c>
      <c r="X3" s="29" t="str">
        <f>TEXT(WEEKDAY(DATE(CalendarYear,9,23),1),"aaa")</f>
        <v>Oca</v>
      </c>
      <c r="Y3" s="29" t="str">
        <f>TEXT(WEEKDAY(DATE(CalendarYear,9,24),1),"aaa")</f>
        <v>Oca</v>
      </c>
      <c r="Z3" s="29" t="str">
        <f>TEXT(WEEKDAY(DATE(CalendarYear,9,25),1),"aaa")</f>
        <v>Oca</v>
      </c>
      <c r="AA3" s="29" t="str">
        <f>TEXT(WEEKDAY(DATE(CalendarYear,9,26),1),"aaa")</f>
        <v>Oca</v>
      </c>
      <c r="AB3" s="29" t="str">
        <f>TEXT(WEEKDAY(DATE(CalendarYear,9,27),1),"aaa")</f>
        <v>Oca</v>
      </c>
      <c r="AC3" s="29" t="str">
        <f>TEXT(WEEKDAY(DATE(CalendarYear,9,28),1),"aaa")</f>
        <v>Oca</v>
      </c>
      <c r="AD3" s="29" t="str">
        <f>TEXT(WEEKDAY(DATE(CalendarYear,9,29),1),"aaa")</f>
        <v>Oca</v>
      </c>
      <c r="AE3" s="29" t="str">
        <f>TEXT(WEEKDAY(DATE(CalendarYear,9,30),1),"aaa")</f>
        <v>Oca</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x14ac:dyDescent="0.25">
      <c r="A10" s="39" t="str">
        <f>MonthName&amp;" Total"</f>
        <v>September Total</v>
      </c>
      <c r="B10" s="11">
        <f>SUBTOTAL(103,tblSeptember[1])</f>
        <v>0</v>
      </c>
      <c r="C10" s="11">
        <f>SUBTOTAL(103,tblSeptember[2])</f>
        <v>0</v>
      </c>
      <c r="D10" s="11">
        <f>SUBTOTAL(103,tblSeptember[3])</f>
        <v>0</v>
      </c>
      <c r="E10" s="11">
        <f>SUBTOTAL(103,tblSeptember[4])</f>
        <v>0</v>
      </c>
      <c r="F10" s="11">
        <f>SUBTOTAL(103,tblSeptember[5])</f>
        <v>0</v>
      </c>
      <c r="G10" s="11">
        <f>SUBTOTAL(103,tblSeptember[6])</f>
        <v>0</v>
      </c>
      <c r="H10" s="11">
        <f>SUBTOTAL(103,tblSeptember[7])</f>
        <v>0</v>
      </c>
      <c r="I10" s="11">
        <f>SUBTOTAL(103,tblSeptember[8])</f>
        <v>0</v>
      </c>
      <c r="J10" s="11">
        <f>SUBTOTAL(103,tblSeptember[9])</f>
        <v>0</v>
      </c>
      <c r="K10" s="11">
        <f>SUBTOTAL(103,tblSeptember[10])</f>
        <v>0</v>
      </c>
      <c r="L10" s="11">
        <f>SUBTOTAL(103,tblSeptember[11])</f>
        <v>0</v>
      </c>
      <c r="M10" s="11">
        <f>SUBTOTAL(103,tblSeptember[12])</f>
        <v>0</v>
      </c>
      <c r="N10" s="11">
        <f>SUBTOTAL(103,tblSeptember[13])</f>
        <v>0</v>
      </c>
      <c r="O10" s="11">
        <f>SUBTOTAL(103,tblSeptember[14])</f>
        <v>0</v>
      </c>
      <c r="P10" s="11">
        <f>SUBTOTAL(103,tblSeptember[15])</f>
        <v>0</v>
      </c>
      <c r="Q10" s="11">
        <f>SUBTOTAL(103,tblSeptember[16])</f>
        <v>0</v>
      </c>
      <c r="R10" s="11">
        <f>SUBTOTAL(103,tblSeptember[17])</f>
        <v>0</v>
      </c>
      <c r="S10" s="11">
        <f>SUBTOTAL(103,tblSeptember[18])</f>
        <v>0</v>
      </c>
      <c r="T10" s="11">
        <f>SUBTOTAL(103,tblSeptember[19])</f>
        <v>0</v>
      </c>
      <c r="U10" s="11">
        <f>SUBTOTAL(103,tblSeptember[20])</f>
        <v>0</v>
      </c>
      <c r="V10" s="11">
        <f>SUBTOTAL(103,tblSeptember[21])</f>
        <v>0</v>
      </c>
      <c r="W10" s="11">
        <f>SUBTOTAL(103,tblSeptember[22])</f>
        <v>0</v>
      </c>
      <c r="X10" s="11">
        <f>SUBTOTAL(103,tblSeptember[23])</f>
        <v>0</v>
      </c>
      <c r="Y10" s="11">
        <f>SUBTOTAL(103,tblSeptember[24])</f>
        <v>0</v>
      </c>
      <c r="Z10" s="11">
        <f>SUBTOTAL(103,tblSeptember[25])</f>
        <v>0</v>
      </c>
      <c r="AA10" s="11">
        <f>SUBTOTAL(103,tblSeptember[26])</f>
        <v>0</v>
      </c>
      <c r="AB10" s="11">
        <f>SUBTOTAL(103,tblSeptember[27])</f>
        <v>0</v>
      </c>
      <c r="AC10" s="11">
        <f>SUBTOTAL(103,tblSeptember[28])</f>
        <v>0</v>
      </c>
      <c r="AD10" s="11">
        <f>SUBTOTAL(103,tblSeptember[29])</f>
        <v>0</v>
      </c>
      <c r="AE10" s="11"/>
      <c r="AF10" s="11"/>
      <c r="AG10" s="11">
        <f>SUBTOTAL(109,tblSeptember[Total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January</vt:lpstr>
      <vt:lpstr>February</vt:lpstr>
      <vt:lpstr>March</vt:lpstr>
      <vt:lpstr>April</vt:lpstr>
      <vt:lpstr>May</vt:lpstr>
      <vt:lpstr>June</vt:lpstr>
      <vt:lpstr>July</vt:lpstr>
      <vt:lpstr>August</vt:lpstr>
      <vt:lpstr>September</vt:lpstr>
      <vt:lpstr>October</vt:lpstr>
      <vt:lpstr>November</vt:lpstr>
      <vt:lpstr>December</vt:lpstr>
      <vt:lpstr>CalendarYear</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2014-10-26T17:03:37Z</dcterms:created>
  <dcterms:modified xsi:type="dcterms:W3CDTF">2014-10-26T17:03:37Z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